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noski\Desktop\MARTINA ZANOŠKI  2017. NOVO\PLAN 2023-2025\Završno plan 2023-2025\NOVO dod sred 2023-2025\NOVO NOVO 8.11.2022\Knjiga plan 2023-2025\"/>
    </mc:Choice>
  </mc:AlternateContent>
  <bookViews>
    <workbookView xWindow="0" yWindow="0" windowWidth="28800" windowHeight="11700" activeTab="2"/>
  </bookViews>
  <sheets>
    <sheet name="Izvor 11 i 12" sheetId="1" r:id="rId1"/>
    <sheet name="ostali izvori" sheetId="6" r:id="rId2"/>
    <sheet name="Rekapitulacija u eur" sheetId="5" r:id="rId3"/>
    <sheet name="Rekapitulacija u kn" sheetId="22" r:id="rId4"/>
    <sheet name="RASHODI" sheetId="7" r:id="rId5"/>
    <sheet name="rashodi po izvorima" sheetId="8" r:id="rId6"/>
    <sheet name="OBVEZE" sheetId="9" r:id="rId7"/>
  </sheets>
  <externalReferences>
    <externalReference r:id="rId8"/>
  </externalReferences>
  <definedNames>
    <definedName name="_xlnm._FilterDatabase" localSheetId="0" hidden="1">'Izvor 11 i 12'!$A$5:$B$698</definedName>
    <definedName name="Dodatno">#REF!</definedName>
    <definedName name="_xlnm.Print_Titles" localSheetId="0">'Izvor 11 i 12'!$5:$5</definedName>
    <definedName name="_xlnm.Print_Titles" localSheetId="1">'ostali izvori'!$5:$5</definedName>
    <definedName name="JošStavk">#REF!</definedName>
    <definedName name="JošStavki">#REF!</definedName>
    <definedName name="JošVoća">#REF!</definedName>
    <definedName name="Meso">#REF!</definedName>
    <definedName name="_xlnm.Print_Area" localSheetId="0">'Izvor 11 i 12'!$A$1:$E$699</definedName>
    <definedName name="_xlnm.Print_Area" localSheetId="1">'ostali izvori'!$A$1:$E$1089</definedName>
    <definedName name="Stavke">#REF!</definedName>
    <definedName name="SUMDodatno">#REF!</definedName>
    <definedName name="SUMIF">#REF!</definedName>
    <definedName name="SUMIFDodatno">#REF!</definedName>
    <definedName name="Ukupno">#REF!</definedName>
    <definedName name="Voće">#REF!</definedName>
  </definedNames>
  <calcPr calcId="162913"/>
</workbook>
</file>

<file path=xl/calcChain.xml><?xml version="1.0" encoding="utf-8"?>
<calcChain xmlns="http://schemas.openxmlformats.org/spreadsheetml/2006/main">
  <c r="K8" i="7" l="1"/>
  <c r="L7" i="7"/>
  <c r="K7" i="7"/>
  <c r="C16" i="22" l="1"/>
  <c r="D16" i="22"/>
  <c r="E16" i="22"/>
  <c r="F16" i="22"/>
  <c r="C17" i="22"/>
  <c r="D17" i="22"/>
  <c r="E17" i="22"/>
  <c r="F17" i="22"/>
  <c r="C18" i="22"/>
  <c r="D18" i="22"/>
  <c r="E18" i="22"/>
  <c r="F18" i="22"/>
  <c r="C19" i="22"/>
  <c r="D19" i="22"/>
  <c r="E19" i="22"/>
  <c r="F19" i="22"/>
  <c r="C20" i="22"/>
  <c r="D20" i="22"/>
  <c r="E20" i="22"/>
  <c r="E15" i="22" s="1"/>
  <c r="F20" i="22"/>
  <c r="C21" i="22"/>
  <c r="D21" i="22"/>
  <c r="E21" i="22"/>
  <c r="F21" i="22"/>
  <c r="C22" i="22"/>
  <c r="D22" i="22"/>
  <c r="E22" i="22"/>
  <c r="F22" i="22"/>
  <c r="C23" i="22"/>
  <c r="D23" i="22"/>
  <c r="G23" i="22" s="1"/>
  <c r="E23" i="22"/>
  <c r="F23" i="22"/>
  <c r="C24" i="22"/>
  <c r="D24" i="22"/>
  <c r="G24" i="22" s="1"/>
  <c r="E24" i="22"/>
  <c r="F24" i="22"/>
  <c r="C25" i="22"/>
  <c r="D25" i="22"/>
  <c r="G25" i="22" s="1"/>
  <c r="E25" i="22"/>
  <c r="F25" i="22"/>
  <c r="F15" i="22" s="1"/>
  <c r="C26" i="22"/>
  <c r="D26" i="22"/>
  <c r="G26" i="22" s="1"/>
  <c r="E26" i="22"/>
  <c r="F26" i="22"/>
  <c r="C27" i="22"/>
  <c r="D27" i="22"/>
  <c r="G27" i="22" s="1"/>
  <c r="E27" i="22"/>
  <c r="F27" i="22"/>
  <c r="C28" i="22"/>
  <c r="D28" i="22"/>
  <c r="G28" i="22" s="1"/>
  <c r="E28" i="22"/>
  <c r="F28" i="22"/>
  <c r="D13" i="22"/>
  <c r="E13" i="22"/>
  <c r="F13" i="22"/>
  <c r="G22" i="22"/>
  <c r="G21" i="22"/>
  <c r="G20" i="22"/>
  <c r="G19" i="22"/>
  <c r="G18" i="22"/>
  <c r="G17" i="22"/>
  <c r="G16" i="22"/>
  <c r="C15" i="22"/>
  <c r="G15" i="22" l="1"/>
  <c r="D15" i="22"/>
  <c r="E497" i="6"/>
  <c r="D497" i="6"/>
  <c r="C497" i="6"/>
  <c r="E610" i="6" l="1"/>
  <c r="D610" i="6"/>
  <c r="C610" i="6"/>
  <c r="E753" i="6"/>
  <c r="D753" i="6"/>
  <c r="C753" i="6"/>
  <c r="E281" i="6"/>
  <c r="D281" i="6"/>
  <c r="C281" i="6"/>
  <c r="E162" i="6"/>
  <c r="D162" i="6"/>
  <c r="C162" i="6"/>
  <c r="E25" i="6"/>
  <c r="D25" i="6"/>
  <c r="C25" i="6"/>
  <c r="E23" i="6"/>
  <c r="D23" i="6"/>
  <c r="C23" i="6"/>
  <c r="E537" i="1"/>
  <c r="D537" i="1"/>
  <c r="C537" i="1"/>
  <c r="E438" i="1"/>
  <c r="D438" i="1"/>
  <c r="C438" i="1"/>
  <c r="E435" i="1"/>
  <c r="D435" i="1"/>
  <c r="C435" i="1"/>
  <c r="E333" i="1"/>
  <c r="D333" i="1"/>
  <c r="C333" i="1"/>
  <c r="H13" i="7" l="1"/>
  <c r="F13" i="7"/>
  <c r="D13" i="7"/>
  <c r="H5" i="7"/>
  <c r="H4" i="7" s="1"/>
  <c r="F5" i="7"/>
  <c r="D5" i="7"/>
  <c r="G4" i="8"/>
  <c r="E4" i="8"/>
  <c r="C4" i="8"/>
  <c r="G19" i="8"/>
  <c r="E19" i="8"/>
  <c r="C19" i="8"/>
  <c r="G12" i="8"/>
  <c r="E12" i="8"/>
  <c r="C12" i="8"/>
  <c r="G10" i="8"/>
  <c r="E10" i="8"/>
  <c r="C10" i="8"/>
  <c r="G8" i="8"/>
  <c r="E8" i="8"/>
  <c r="C8" i="8"/>
  <c r="G5" i="8"/>
  <c r="E5" i="8"/>
  <c r="C5" i="8"/>
  <c r="F4" i="7" l="1"/>
  <c r="D4" i="7"/>
  <c r="E32" i="1"/>
  <c r="D32" i="1"/>
  <c r="C32" i="1"/>
  <c r="E31" i="1"/>
  <c r="D31" i="1"/>
  <c r="C31" i="1"/>
  <c r="E26" i="1"/>
  <c r="D26" i="1"/>
  <c r="C26" i="1"/>
  <c r="C1050" i="6" l="1"/>
  <c r="C1051" i="6"/>
  <c r="C1053" i="6"/>
  <c r="C1055" i="6"/>
  <c r="C1047" i="6"/>
  <c r="E29" i="1" l="1"/>
  <c r="D29" i="1"/>
  <c r="C29" i="1"/>
  <c r="C212" i="1"/>
  <c r="E212" i="1"/>
  <c r="D212" i="1"/>
  <c r="H20" i="8" l="1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I15" i="7"/>
  <c r="G16" i="7"/>
  <c r="E13" i="7"/>
  <c r="A16" i="7"/>
  <c r="A15" i="7"/>
  <c r="A14" i="7"/>
  <c r="B13" i="7"/>
  <c r="A12" i="7"/>
  <c r="A11" i="7"/>
  <c r="A10" i="7"/>
  <c r="A9" i="7"/>
  <c r="A8" i="7"/>
  <c r="A7" i="7"/>
  <c r="A6" i="7"/>
  <c r="B5" i="7"/>
  <c r="I8" i="7" l="1"/>
  <c r="I16" i="7"/>
  <c r="I5" i="7"/>
  <c r="I9" i="7"/>
  <c r="I13" i="7"/>
  <c r="I4" i="7"/>
  <c r="I12" i="7"/>
  <c r="I6" i="7"/>
  <c r="I10" i="7"/>
  <c r="I14" i="7"/>
  <c r="I7" i="7"/>
  <c r="I11" i="7"/>
  <c r="G5" i="7"/>
  <c r="G13" i="7"/>
  <c r="G6" i="7"/>
  <c r="G10" i="7"/>
  <c r="G14" i="7"/>
  <c r="G9" i="7"/>
  <c r="G15" i="7"/>
  <c r="G7" i="7"/>
  <c r="G11" i="7"/>
  <c r="G4" i="7"/>
  <c r="G8" i="7"/>
  <c r="G12" i="7"/>
  <c r="E9" i="7"/>
  <c r="E14" i="7"/>
  <c r="E6" i="7"/>
  <c r="E10" i="7"/>
  <c r="E15" i="7"/>
  <c r="E4" i="7"/>
  <c r="E7" i="7"/>
  <c r="E11" i="7"/>
  <c r="E16" i="7"/>
  <c r="E8" i="7"/>
  <c r="E12" i="7"/>
  <c r="E5" i="7"/>
  <c r="E204" i="1" l="1"/>
  <c r="D204" i="1"/>
  <c r="C204" i="1"/>
  <c r="C240" i="1" l="1"/>
  <c r="C187" i="1" l="1"/>
  <c r="E453" i="6" l="1"/>
  <c r="C365" i="1" l="1"/>
  <c r="E758" i="6" l="1"/>
  <c r="D758" i="6"/>
  <c r="C758" i="6"/>
  <c r="E582" i="6"/>
  <c r="D582" i="6"/>
  <c r="C582" i="6"/>
  <c r="E540" i="6"/>
  <c r="E539" i="6" s="1"/>
  <c r="D540" i="6"/>
  <c r="D539" i="6" s="1"/>
  <c r="C540" i="6"/>
  <c r="C539" i="6" s="1"/>
  <c r="E536" i="6"/>
  <c r="D536" i="6"/>
  <c r="D535" i="6" s="1"/>
  <c r="C536" i="6"/>
  <c r="C535" i="6" s="1"/>
  <c r="E535" i="6"/>
  <c r="E264" i="6"/>
  <c r="D264" i="6"/>
  <c r="C264" i="6"/>
  <c r="E166" i="6"/>
  <c r="D166" i="6"/>
  <c r="C166" i="6"/>
  <c r="E1032" i="6"/>
  <c r="D1032" i="6"/>
  <c r="C1032" i="6"/>
  <c r="E1035" i="6"/>
  <c r="E1034" i="6" s="1"/>
  <c r="D1035" i="6"/>
  <c r="D1034" i="6" s="1"/>
  <c r="C1035" i="6"/>
  <c r="C1034" i="6" s="1"/>
  <c r="E1029" i="6"/>
  <c r="D1029" i="6"/>
  <c r="C1029" i="6"/>
  <c r="E1024" i="6"/>
  <c r="D1024" i="6"/>
  <c r="C1024" i="6"/>
  <c r="E1021" i="6"/>
  <c r="D1021" i="6"/>
  <c r="C1021" i="6"/>
  <c r="E1019" i="6"/>
  <c r="D1019" i="6"/>
  <c r="C1019" i="6"/>
  <c r="E1012" i="6"/>
  <c r="D1012" i="6"/>
  <c r="C1012" i="6"/>
  <c r="E1006" i="6"/>
  <c r="D1006" i="6"/>
  <c r="C1006" i="6"/>
  <c r="E1002" i="6"/>
  <c r="D1002" i="6"/>
  <c r="C1002" i="6"/>
  <c r="E998" i="6"/>
  <c r="D998" i="6"/>
  <c r="C998" i="6"/>
  <c r="E996" i="6"/>
  <c r="D996" i="6"/>
  <c r="C996" i="6"/>
  <c r="E993" i="6"/>
  <c r="D993" i="6"/>
  <c r="C993" i="6"/>
  <c r="E988" i="6"/>
  <c r="D988" i="6"/>
  <c r="C988" i="6"/>
  <c r="E987" i="6"/>
  <c r="D987" i="6"/>
  <c r="C987" i="6"/>
  <c r="E985" i="6"/>
  <c r="D985" i="6"/>
  <c r="C985" i="6"/>
  <c r="E979" i="6"/>
  <c r="D979" i="6"/>
  <c r="C979" i="6"/>
  <c r="E977" i="6"/>
  <c r="D977" i="6"/>
  <c r="C977" i="6"/>
  <c r="E974" i="6"/>
  <c r="E973" i="6" s="1"/>
  <c r="D974" i="6"/>
  <c r="D973" i="6" s="1"/>
  <c r="C974" i="6"/>
  <c r="C973" i="6" s="1"/>
  <c r="E971" i="6"/>
  <c r="D971" i="6"/>
  <c r="C971" i="6"/>
  <c r="E962" i="6"/>
  <c r="D962" i="6"/>
  <c r="C962" i="6"/>
  <c r="E958" i="6"/>
  <c r="D958" i="6"/>
  <c r="C958" i="6"/>
  <c r="E954" i="6"/>
  <c r="D954" i="6"/>
  <c r="C954" i="6"/>
  <c r="E951" i="6"/>
  <c r="D951" i="6"/>
  <c r="C951" i="6"/>
  <c r="E949" i="6"/>
  <c r="D949" i="6"/>
  <c r="C949" i="6"/>
  <c r="E931" i="6"/>
  <c r="E930" i="6" s="1"/>
  <c r="D931" i="6"/>
  <c r="D930" i="6" s="1"/>
  <c r="C931" i="6"/>
  <c r="C930" i="6" s="1"/>
  <c r="E941" i="6"/>
  <c r="D941" i="6"/>
  <c r="C941" i="6"/>
  <c r="E939" i="6"/>
  <c r="D939" i="6"/>
  <c r="C939" i="6"/>
  <c r="E934" i="6"/>
  <c r="D934" i="6"/>
  <c r="C934" i="6"/>
  <c r="E944" i="6"/>
  <c r="E943" i="6" s="1"/>
  <c r="D944" i="6"/>
  <c r="D943" i="6" s="1"/>
  <c r="C944" i="6"/>
  <c r="C943" i="6" s="1"/>
  <c r="E928" i="6"/>
  <c r="D928" i="6"/>
  <c r="C928" i="6"/>
  <c r="E926" i="6"/>
  <c r="D926" i="6"/>
  <c r="C926" i="6"/>
  <c r="E921" i="6"/>
  <c r="D921" i="6"/>
  <c r="C921" i="6"/>
  <c r="E915" i="6"/>
  <c r="D915" i="6"/>
  <c r="C915" i="6"/>
  <c r="E911" i="6"/>
  <c r="D911" i="6"/>
  <c r="C911" i="6"/>
  <c r="E907" i="6"/>
  <c r="D907" i="6"/>
  <c r="C907" i="6"/>
  <c r="E905" i="6"/>
  <c r="D905" i="6"/>
  <c r="C905" i="6"/>
  <c r="E902" i="6"/>
  <c r="D902" i="6"/>
  <c r="C902" i="6"/>
  <c r="E948" i="6" l="1"/>
  <c r="D948" i="6"/>
  <c r="E953" i="6"/>
  <c r="E947" i="6" s="1"/>
  <c r="E1001" i="6"/>
  <c r="C948" i="6"/>
  <c r="C992" i="6"/>
  <c r="E933" i="6"/>
  <c r="E976" i="6"/>
  <c r="E901" i="6"/>
  <c r="E992" i="6"/>
  <c r="D1001" i="6"/>
  <c r="D1023" i="6"/>
  <c r="E1023" i="6"/>
  <c r="C1023" i="6"/>
  <c r="C953" i="6"/>
  <c r="D976" i="6"/>
  <c r="C976" i="6"/>
  <c r="D953" i="6"/>
  <c r="C933" i="6"/>
  <c r="E910" i="6"/>
  <c r="C910" i="6"/>
  <c r="C901" i="6"/>
  <c r="E538" i="6"/>
  <c r="D538" i="6"/>
  <c r="C538" i="6"/>
  <c r="D992" i="6"/>
  <c r="D933" i="6"/>
  <c r="C1001" i="6"/>
  <c r="D910" i="6"/>
  <c r="D901" i="6"/>
  <c r="E756" i="6"/>
  <c r="D756" i="6"/>
  <c r="C756" i="6"/>
  <c r="E991" i="6" l="1"/>
  <c r="E990" i="6" s="1"/>
  <c r="E900" i="6"/>
  <c r="E899" i="6" s="1"/>
  <c r="C947" i="6"/>
  <c r="D991" i="6"/>
  <c r="D990" i="6" s="1"/>
  <c r="C991" i="6"/>
  <c r="C990" i="6" s="1"/>
  <c r="D947" i="6"/>
  <c r="C900" i="6"/>
  <c r="D900" i="6"/>
  <c r="D899" i="6" l="1"/>
  <c r="C899" i="6"/>
  <c r="E683" i="1"/>
  <c r="D683" i="1"/>
  <c r="C683" i="1"/>
  <c r="E680" i="1"/>
  <c r="D680" i="1"/>
  <c r="C680" i="1"/>
  <c r="E675" i="1"/>
  <c r="D675" i="1"/>
  <c r="C675" i="1"/>
  <c r="E669" i="1"/>
  <c r="D669" i="1"/>
  <c r="C669" i="1"/>
  <c r="E667" i="1"/>
  <c r="D667" i="1"/>
  <c r="C667" i="1"/>
  <c r="E664" i="1"/>
  <c r="D664" i="1"/>
  <c r="C664" i="1"/>
  <c r="E636" i="1"/>
  <c r="D636" i="1"/>
  <c r="C636" i="1"/>
  <c r="E633" i="1"/>
  <c r="D633" i="1"/>
  <c r="C633" i="1"/>
  <c r="E638" i="1"/>
  <c r="D638" i="1"/>
  <c r="C638" i="1"/>
  <c r="E647" i="1"/>
  <c r="E646" i="1" s="1"/>
  <c r="D647" i="1"/>
  <c r="D646" i="1" s="1"/>
  <c r="C647" i="1"/>
  <c r="C646" i="1" s="1"/>
  <c r="E650" i="1"/>
  <c r="D650" i="1"/>
  <c r="C650" i="1"/>
  <c r="E652" i="1"/>
  <c r="D652" i="1"/>
  <c r="C652" i="1"/>
  <c r="E659" i="1"/>
  <c r="E658" i="1" s="1"/>
  <c r="D659" i="1"/>
  <c r="D658" i="1" s="1"/>
  <c r="C659" i="1"/>
  <c r="C658" i="1" s="1"/>
  <c r="E674" i="1" l="1"/>
  <c r="D674" i="1"/>
  <c r="D649" i="1"/>
  <c r="C663" i="1"/>
  <c r="C674" i="1"/>
  <c r="E663" i="1"/>
  <c r="D663" i="1"/>
  <c r="E649" i="1"/>
  <c r="C632" i="1"/>
  <c r="C649" i="1"/>
  <c r="D632" i="1"/>
  <c r="E632" i="1"/>
  <c r="C662" i="1" l="1"/>
  <c r="E662" i="1"/>
  <c r="D662" i="1"/>
  <c r="E631" i="1"/>
  <c r="D631" i="1"/>
  <c r="C631" i="1"/>
  <c r="E595" i="1" l="1"/>
  <c r="E594" i="1" s="1"/>
  <c r="D595" i="1"/>
  <c r="D594" i="1" s="1"/>
  <c r="C595" i="1"/>
  <c r="C594" i="1" s="1"/>
  <c r="E592" i="1"/>
  <c r="D592" i="1"/>
  <c r="C592" i="1"/>
  <c r="E590" i="1"/>
  <c r="D590" i="1"/>
  <c r="C590" i="1"/>
  <c r="E585" i="1"/>
  <c r="D585" i="1"/>
  <c r="C585" i="1"/>
  <c r="E582" i="1"/>
  <c r="E581" i="1" s="1"/>
  <c r="D582" i="1"/>
  <c r="D581" i="1" s="1"/>
  <c r="C582" i="1"/>
  <c r="C581" i="1" s="1"/>
  <c r="E584" i="1" l="1"/>
  <c r="D584" i="1"/>
  <c r="C584" i="1"/>
  <c r="E571" i="1" l="1"/>
  <c r="D571" i="1"/>
  <c r="C571" i="1"/>
  <c r="E574" i="1"/>
  <c r="D574" i="1"/>
  <c r="C574" i="1"/>
  <c r="E576" i="1"/>
  <c r="D576" i="1"/>
  <c r="C576" i="1"/>
  <c r="E579" i="1"/>
  <c r="D579" i="1"/>
  <c r="C579" i="1"/>
  <c r="E570" i="1" l="1"/>
  <c r="C570" i="1"/>
  <c r="D570" i="1"/>
  <c r="E870" i="6"/>
  <c r="D870" i="6"/>
  <c r="C870" i="6"/>
  <c r="E613" i="1"/>
  <c r="D613" i="1"/>
  <c r="C613" i="1"/>
  <c r="E569" i="1" l="1"/>
  <c r="D569" i="1"/>
  <c r="C569" i="1"/>
  <c r="E1072" i="6"/>
  <c r="D1072" i="6"/>
  <c r="C1072" i="6"/>
  <c r="E1068" i="6"/>
  <c r="D1068" i="6"/>
  <c r="C1068" i="6"/>
  <c r="E1066" i="6"/>
  <c r="D1066" i="6"/>
  <c r="C1066" i="6"/>
  <c r="E1062" i="6"/>
  <c r="D1062" i="6"/>
  <c r="C1062" i="6"/>
  <c r="E1060" i="6"/>
  <c r="D1060" i="6"/>
  <c r="C1060" i="6"/>
  <c r="E1056" i="6"/>
  <c r="D1056" i="6"/>
  <c r="C1056" i="6"/>
  <c r="E1054" i="6"/>
  <c r="D1054" i="6"/>
  <c r="C1054" i="6"/>
  <c r="E1052" i="6"/>
  <c r="D1052" i="6"/>
  <c r="C1052" i="6"/>
  <c r="E1049" i="6"/>
  <c r="D1049" i="6"/>
  <c r="C1049" i="6"/>
  <c r="E1046" i="6"/>
  <c r="D1046" i="6"/>
  <c r="C1046" i="6"/>
  <c r="E1044" i="6"/>
  <c r="D1044" i="6"/>
  <c r="C1044" i="6"/>
  <c r="E1042" i="6"/>
  <c r="D1042" i="6"/>
  <c r="C1042" i="6"/>
  <c r="E1039" i="6"/>
  <c r="D1039" i="6"/>
  <c r="C1039" i="6"/>
  <c r="D946" i="6"/>
  <c r="C946" i="6"/>
  <c r="E946" i="6"/>
  <c r="E897" i="6"/>
  <c r="E896" i="6" s="1"/>
  <c r="E895" i="6" s="1"/>
  <c r="D897" i="6"/>
  <c r="D896" i="6" s="1"/>
  <c r="D895" i="6" s="1"/>
  <c r="C897" i="6"/>
  <c r="C896" i="6" s="1"/>
  <c r="C895" i="6" s="1"/>
  <c r="E892" i="6"/>
  <c r="D892" i="6"/>
  <c r="C892" i="6"/>
  <c r="E889" i="6"/>
  <c r="D889" i="6"/>
  <c r="C889" i="6"/>
  <c r="E885" i="6"/>
  <c r="D885" i="6"/>
  <c r="C885" i="6"/>
  <c r="E883" i="6"/>
  <c r="D883" i="6"/>
  <c r="C883" i="6"/>
  <c r="E880" i="6"/>
  <c r="D880" i="6"/>
  <c r="C880" i="6"/>
  <c r="E878" i="6"/>
  <c r="D878" i="6"/>
  <c r="C878" i="6"/>
  <c r="E876" i="6"/>
  <c r="D876" i="6"/>
  <c r="C876" i="6"/>
  <c r="E873" i="6"/>
  <c r="D873" i="6"/>
  <c r="C873" i="6"/>
  <c r="E868" i="6"/>
  <c r="D868" i="6"/>
  <c r="C868" i="6"/>
  <c r="E864" i="6"/>
  <c r="D864" i="6"/>
  <c r="C864" i="6"/>
  <c r="E862" i="6"/>
  <c r="D862" i="6"/>
  <c r="C862" i="6"/>
  <c r="E860" i="6"/>
  <c r="D860" i="6"/>
  <c r="C860" i="6"/>
  <c r="E858" i="6"/>
  <c r="D858" i="6"/>
  <c r="C858" i="6"/>
  <c r="E856" i="6"/>
  <c r="D856" i="6"/>
  <c r="C856" i="6"/>
  <c r="E852" i="6"/>
  <c r="D852" i="6"/>
  <c r="C852" i="6"/>
  <c r="E850" i="6"/>
  <c r="D850" i="6"/>
  <c r="C850" i="6"/>
  <c r="E844" i="6"/>
  <c r="D844" i="6"/>
  <c r="C844" i="6"/>
  <c r="E840" i="6"/>
  <c r="D840" i="6"/>
  <c r="C840" i="6"/>
  <c r="E836" i="6"/>
  <c r="D836" i="6"/>
  <c r="C836" i="6"/>
  <c r="E833" i="6"/>
  <c r="D833" i="6"/>
  <c r="C833" i="6"/>
  <c r="E830" i="6"/>
  <c r="D830" i="6"/>
  <c r="C830" i="6"/>
  <c r="E826" i="6"/>
  <c r="D826" i="6"/>
  <c r="C826" i="6"/>
  <c r="E823" i="6"/>
  <c r="D823" i="6"/>
  <c r="C823" i="6"/>
  <c r="E820" i="6"/>
  <c r="D820" i="6"/>
  <c r="C820" i="6"/>
  <c r="E816" i="6"/>
  <c r="D816" i="6"/>
  <c r="C816" i="6"/>
  <c r="E811" i="6"/>
  <c r="D811" i="6"/>
  <c r="C811" i="6"/>
  <c r="E809" i="6"/>
  <c r="D809" i="6"/>
  <c r="C809" i="6"/>
  <c r="E801" i="6"/>
  <c r="D801" i="6"/>
  <c r="C801" i="6"/>
  <c r="E794" i="6"/>
  <c r="D794" i="6"/>
  <c r="C794" i="6"/>
  <c r="E790" i="6"/>
  <c r="D790" i="6"/>
  <c r="C790" i="6"/>
  <c r="E786" i="6"/>
  <c r="D786" i="6"/>
  <c r="C786" i="6"/>
  <c r="E783" i="6"/>
  <c r="D783" i="6"/>
  <c r="C783" i="6"/>
  <c r="E779" i="6"/>
  <c r="D779" i="6"/>
  <c r="C779" i="6"/>
  <c r="E776" i="6"/>
  <c r="D776" i="6"/>
  <c r="D775" i="6" s="1"/>
  <c r="D774" i="6" s="1"/>
  <c r="C776" i="6"/>
  <c r="E772" i="6"/>
  <c r="D772" i="6"/>
  <c r="C772" i="6"/>
  <c r="E770" i="6"/>
  <c r="D770" i="6"/>
  <c r="C770" i="6"/>
  <c r="E763" i="6"/>
  <c r="D763" i="6"/>
  <c r="C763" i="6"/>
  <c r="E760" i="6"/>
  <c r="D760" i="6"/>
  <c r="C760" i="6"/>
  <c r="E751" i="6"/>
  <c r="D751" i="6"/>
  <c r="C751" i="6"/>
  <c r="E741" i="6"/>
  <c r="D741" i="6"/>
  <c r="C741" i="6"/>
  <c r="E735" i="6"/>
  <c r="D735" i="6"/>
  <c r="C735" i="6"/>
  <c r="E730" i="6"/>
  <c r="D730" i="6"/>
  <c r="C730" i="6"/>
  <c r="E726" i="6"/>
  <c r="D726" i="6"/>
  <c r="C726" i="6"/>
  <c r="E724" i="6"/>
  <c r="D724" i="6"/>
  <c r="C724" i="6"/>
  <c r="E722" i="6"/>
  <c r="D722" i="6"/>
  <c r="C722" i="6"/>
  <c r="E718" i="6"/>
  <c r="D718" i="6"/>
  <c r="C718" i="6"/>
  <c r="E716" i="6"/>
  <c r="D716" i="6"/>
  <c r="C716" i="6"/>
  <c r="E714" i="6"/>
  <c r="D714" i="6"/>
  <c r="C714" i="6"/>
  <c r="E711" i="6"/>
  <c r="D711" i="6"/>
  <c r="C711" i="6"/>
  <c r="E706" i="6"/>
  <c r="D706" i="6"/>
  <c r="C706" i="6"/>
  <c r="E704" i="6"/>
  <c r="D704" i="6"/>
  <c r="C704" i="6"/>
  <c r="E701" i="6"/>
  <c r="D701" i="6"/>
  <c r="C701" i="6"/>
  <c r="E699" i="6"/>
  <c r="D699" i="6"/>
  <c r="C699" i="6"/>
  <c r="E691" i="6"/>
  <c r="D691" i="6"/>
  <c r="C691" i="6"/>
  <c r="E685" i="6"/>
  <c r="D685" i="6"/>
  <c r="C685" i="6"/>
  <c r="E681" i="6"/>
  <c r="D681" i="6"/>
  <c r="C681" i="6"/>
  <c r="E677" i="6"/>
  <c r="D677" i="6"/>
  <c r="C677" i="6"/>
  <c r="E675" i="6"/>
  <c r="D675" i="6"/>
  <c r="C675" i="6"/>
  <c r="E673" i="6"/>
  <c r="D673" i="6"/>
  <c r="C673" i="6"/>
  <c r="E669" i="6"/>
  <c r="D669" i="6"/>
  <c r="C669" i="6"/>
  <c r="E667" i="6"/>
  <c r="D667" i="6"/>
  <c r="C667" i="6"/>
  <c r="E665" i="6"/>
  <c r="D665" i="6"/>
  <c r="C665" i="6"/>
  <c r="E660" i="6"/>
  <c r="D660" i="6"/>
  <c r="C660" i="6"/>
  <c r="E658" i="6"/>
  <c r="D658" i="6"/>
  <c r="C658" i="6"/>
  <c r="E656" i="6"/>
  <c r="D656" i="6"/>
  <c r="C656" i="6"/>
  <c r="E654" i="6"/>
  <c r="D654" i="6"/>
  <c r="C654" i="6"/>
  <c r="E645" i="6"/>
  <c r="D645" i="6"/>
  <c r="C645" i="6"/>
  <c r="E638" i="6"/>
  <c r="D638" i="6"/>
  <c r="C638" i="6"/>
  <c r="E634" i="6"/>
  <c r="D634" i="6"/>
  <c r="C634" i="6"/>
  <c r="E630" i="6"/>
  <c r="D630" i="6"/>
  <c r="C630" i="6"/>
  <c r="E628" i="6"/>
  <c r="D628" i="6"/>
  <c r="C628" i="6"/>
  <c r="E626" i="6"/>
  <c r="D626" i="6"/>
  <c r="C626" i="6"/>
  <c r="E622" i="6"/>
  <c r="E621" i="6" s="1"/>
  <c r="E620" i="6" s="1"/>
  <c r="E619" i="6" s="1"/>
  <c r="D622" i="6"/>
  <c r="D621" i="6" s="1"/>
  <c r="D620" i="6" s="1"/>
  <c r="D619" i="6" s="1"/>
  <c r="C622" i="6"/>
  <c r="C621" i="6" s="1"/>
  <c r="C620" i="6" s="1"/>
  <c r="C619" i="6" s="1"/>
  <c r="E617" i="6"/>
  <c r="E616" i="6" s="1"/>
  <c r="E615" i="6" s="1"/>
  <c r="E614" i="6" s="1"/>
  <c r="D617" i="6"/>
  <c r="D616" i="6" s="1"/>
  <c r="D615" i="6" s="1"/>
  <c r="D614" i="6" s="1"/>
  <c r="C617" i="6"/>
  <c r="C616" i="6" s="1"/>
  <c r="C615" i="6" s="1"/>
  <c r="C614" i="6" s="1"/>
  <c r="E605" i="6"/>
  <c r="D605" i="6"/>
  <c r="C605" i="6"/>
  <c r="E599" i="6"/>
  <c r="D599" i="6"/>
  <c r="C599" i="6"/>
  <c r="E595" i="6"/>
  <c r="D595" i="6"/>
  <c r="C595" i="6"/>
  <c r="E593" i="6"/>
  <c r="D593" i="6"/>
  <c r="C593" i="6"/>
  <c r="E590" i="6"/>
  <c r="D590" i="6"/>
  <c r="C590" i="6"/>
  <c r="E588" i="6"/>
  <c r="D588" i="6"/>
  <c r="C588" i="6"/>
  <c r="E578" i="6"/>
  <c r="D578" i="6"/>
  <c r="C578" i="6"/>
  <c r="E574" i="6"/>
  <c r="D574" i="6"/>
  <c r="C574" i="6"/>
  <c r="E569" i="6"/>
  <c r="D569" i="6"/>
  <c r="C569" i="6"/>
  <c r="E566" i="6"/>
  <c r="D566" i="6"/>
  <c r="C566" i="6"/>
  <c r="E563" i="6"/>
  <c r="D563" i="6"/>
  <c r="C563" i="6"/>
  <c r="E561" i="6"/>
  <c r="D561" i="6"/>
  <c r="C561" i="6"/>
  <c r="E558" i="6"/>
  <c r="D558" i="6"/>
  <c r="C558" i="6"/>
  <c r="E554" i="6"/>
  <c r="D554" i="6"/>
  <c r="C554" i="6"/>
  <c r="E552" i="6"/>
  <c r="D552" i="6"/>
  <c r="C552" i="6"/>
  <c r="E549" i="6"/>
  <c r="D549" i="6"/>
  <c r="C549" i="6"/>
  <c r="E546" i="6"/>
  <c r="D546" i="6"/>
  <c r="C546" i="6"/>
  <c r="E544" i="6"/>
  <c r="D544" i="6"/>
  <c r="C544" i="6"/>
  <c r="E534" i="6"/>
  <c r="D534" i="6"/>
  <c r="C534" i="6"/>
  <c r="E531" i="6"/>
  <c r="E530" i="6" s="1"/>
  <c r="E529" i="6" s="1"/>
  <c r="D531" i="6"/>
  <c r="D530" i="6" s="1"/>
  <c r="D529" i="6" s="1"/>
  <c r="C531" i="6"/>
  <c r="C530" i="6" s="1"/>
  <c r="C529" i="6" s="1"/>
  <c r="E527" i="6"/>
  <c r="E526" i="6" s="1"/>
  <c r="E525" i="6" s="1"/>
  <c r="D527" i="6"/>
  <c r="D526" i="6" s="1"/>
  <c r="D525" i="6" s="1"/>
  <c r="C527" i="6"/>
  <c r="C526" i="6" s="1"/>
  <c r="C525" i="6" s="1"/>
  <c r="E523" i="6"/>
  <c r="D523" i="6"/>
  <c r="C523" i="6"/>
  <c r="E519" i="6"/>
  <c r="D519" i="6"/>
  <c r="C519" i="6"/>
  <c r="E513" i="6"/>
  <c r="D513" i="6"/>
  <c r="C513" i="6"/>
  <c r="E511" i="6"/>
  <c r="D511" i="6"/>
  <c r="C511" i="6"/>
  <c r="E508" i="6"/>
  <c r="D508" i="6"/>
  <c r="C508" i="6"/>
  <c r="E506" i="6"/>
  <c r="D506" i="6"/>
  <c r="C506" i="6"/>
  <c r="E502" i="6"/>
  <c r="D502" i="6"/>
  <c r="C502" i="6"/>
  <c r="E495" i="6"/>
  <c r="D495" i="6"/>
  <c r="C495" i="6"/>
  <c r="E491" i="6"/>
  <c r="D491" i="6"/>
  <c r="C491" i="6"/>
  <c r="E489" i="6"/>
  <c r="D489" i="6"/>
  <c r="C489" i="6"/>
  <c r="E487" i="6"/>
  <c r="D487" i="6"/>
  <c r="C487" i="6"/>
  <c r="E485" i="6"/>
  <c r="D485" i="6"/>
  <c r="C485" i="6"/>
  <c r="E482" i="6"/>
  <c r="D482" i="6"/>
  <c r="C482" i="6"/>
  <c r="E477" i="6"/>
  <c r="D477" i="6"/>
  <c r="C477" i="6"/>
  <c r="E475" i="6"/>
  <c r="D475" i="6"/>
  <c r="C475" i="6"/>
  <c r="E472" i="6"/>
  <c r="D472" i="6"/>
  <c r="C472" i="6"/>
  <c r="E464" i="6"/>
  <c r="D464" i="6"/>
  <c r="C464" i="6"/>
  <c r="E460" i="6"/>
  <c r="D460" i="6"/>
  <c r="C460" i="6"/>
  <c r="E458" i="6"/>
  <c r="D458" i="6"/>
  <c r="C458" i="6"/>
  <c r="E456" i="6"/>
  <c r="D456" i="6"/>
  <c r="C456" i="6"/>
  <c r="D453" i="6"/>
  <c r="C453" i="6"/>
  <c r="E451" i="6"/>
  <c r="D451" i="6"/>
  <c r="C451" i="6"/>
  <c r="E448" i="6"/>
  <c r="D448" i="6"/>
  <c r="C448" i="6"/>
  <c r="E446" i="6"/>
  <c r="D446" i="6"/>
  <c r="C446" i="6"/>
  <c r="E444" i="6"/>
  <c r="D444" i="6"/>
  <c r="C444" i="6"/>
  <c r="E440" i="6"/>
  <c r="D440" i="6"/>
  <c r="C440" i="6"/>
  <c r="E438" i="6"/>
  <c r="D438" i="6"/>
  <c r="C438" i="6"/>
  <c r="E436" i="6"/>
  <c r="D436" i="6"/>
  <c r="C436" i="6"/>
  <c r="E432" i="6"/>
  <c r="D432" i="6"/>
  <c r="C432" i="6"/>
  <c r="E430" i="6"/>
  <c r="D430" i="6"/>
  <c r="C430" i="6"/>
  <c r="E423" i="6"/>
  <c r="D423" i="6"/>
  <c r="C423" i="6"/>
  <c r="E418" i="6"/>
  <c r="D418" i="6"/>
  <c r="C418" i="6"/>
  <c r="E415" i="6"/>
  <c r="D415" i="6"/>
  <c r="C415" i="6"/>
  <c r="E412" i="6"/>
  <c r="D412" i="6"/>
  <c r="C412" i="6"/>
  <c r="E410" i="6"/>
  <c r="D410" i="6"/>
  <c r="C410" i="6"/>
  <c r="E404" i="6"/>
  <c r="D404" i="6"/>
  <c r="C404" i="6"/>
  <c r="E402" i="6"/>
  <c r="D402" i="6"/>
  <c r="C402" i="6"/>
  <c r="E400" i="6"/>
  <c r="D400" i="6"/>
  <c r="C400" i="6"/>
  <c r="E398" i="6"/>
  <c r="D398" i="6"/>
  <c r="C398" i="6"/>
  <c r="E394" i="6"/>
  <c r="D394" i="6"/>
  <c r="C394" i="6"/>
  <c r="E392" i="6"/>
  <c r="D392" i="6"/>
  <c r="C392" i="6"/>
  <c r="E385" i="6"/>
  <c r="D385" i="6"/>
  <c r="C385" i="6"/>
  <c r="E380" i="6"/>
  <c r="D380" i="6"/>
  <c r="C380" i="6"/>
  <c r="E378" i="6"/>
  <c r="D378" i="6"/>
  <c r="C378" i="6"/>
  <c r="E375" i="6"/>
  <c r="D375" i="6"/>
  <c r="C375" i="6"/>
  <c r="E373" i="6"/>
  <c r="D373" i="6"/>
  <c r="C373" i="6"/>
  <c r="E369" i="6"/>
  <c r="D369" i="6"/>
  <c r="C369" i="6"/>
  <c r="E367" i="6"/>
  <c r="D367" i="6"/>
  <c r="C367" i="6"/>
  <c r="E363" i="6"/>
  <c r="D363" i="6"/>
  <c r="C363" i="6"/>
  <c r="E359" i="6"/>
  <c r="D359" i="6"/>
  <c r="C359" i="6"/>
  <c r="E357" i="6"/>
  <c r="D357" i="6"/>
  <c r="C357" i="6"/>
  <c r="E355" i="6"/>
  <c r="D355" i="6"/>
  <c r="C355" i="6"/>
  <c r="E351" i="6"/>
  <c r="D351" i="6"/>
  <c r="C351" i="6"/>
  <c r="E350" i="6"/>
  <c r="E349" i="6" s="1"/>
  <c r="D350" i="6"/>
  <c r="D349" i="6" s="1"/>
  <c r="C350" i="6"/>
  <c r="C349" i="6" s="1"/>
  <c r="E347" i="6"/>
  <c r="D347" i="6"/>
  <c r="C347" i="6"/>
  <c r="E345" i="6"/>
  <c r="D345" i="6"/>
  <c r="C345" i="6"/>
  <c r="E343" i="6"/>
  <c r="D343" i="6"/>
  <c r="C343" i="6"/>
  <c r="E340" i="6"/>
  <c r="D340" i="6"/>
  <c r="C340" i="6"/>
  <c r="E338" i="6"/>
  <c r="D338" i="6"/>
  <c r="C338" i="6"/>
  <c r="E336" i="6"/>
  <c r="D336" i="6"/>
  <c r="C336" i="6"/>
  <c r="E332" i="6"/>
  <c r="E331" i="6" s="1"/>
  <c r="E330" i="6" s="1"/>
  <c r="D332" i="6"/>
  <c r="D331" i="6" s="1"/>
  <c r="D330" i="6" s="1"/>
  <c r="C332" i="6"/>
  <c r="C331" i="6" s="1"/>
  <c r="C330" i="6" s="1"/>
  <c r="E328" i="6"/>
  <c r="D328" i="6"/>
  <c r="C328" i="6"/>
  <c r="E326" i="6"/>
  <c r="D326" i="6"/>
  <c r="C326" i="6"/>
  <c r="E322" i="6"/>
  <c r="E321" i="6" s="1"/>
  <c r="E320" i="6" s="1"/>
  <c r="D322" i="6"/>
  <c r="D321" i="6" s="1"/>
  <c r="D320" i="6" s="1"/>
  <c r="C322" i="6"/>
  <c r="C321" i="6" s="1"/>
  <c r="C320" i="6" s="1"/>
  <c r="E318" i="6"/>
  <c r="D318" i="6"/>
  <c r="C318" i="6"/>
  <c r="E316" i="6"/>
  <c r="D316" i="6"/>
  <c r="C316" i="6"/>
  <c r="E309" i="6"/>
  <c r="D309" i="6"/>
  <c r="C309" i="6"/>
  <c r="E306" i="6"/>
  <c r="D306" i="6"/>
  <c r="C306" i="6"/>
  <c r="E301" i="6"/>
  <c r="D301" i="6"/>
  <c r="C301" i="6"/>
  <c r="E293" i="6"/>
  <c r="D293" i="6"/>
  <c r="C293" i="6"/>
  <c r="E286" i="6"/>
  <c r="D286" i="6"/>
  <c r="C286" i="6"/>
  <c r="E284" i="6"/>
  <c r="D284" i="6"/>
  <c r="C284" i="6"/>
  <c r="E277" i="6"/>
  <c r="D277" i="6"/>
  <c r="C277" i="6"/>
  <c r="E275" i="6"/>
  <c r="D275" i="6"/>
  <c r="C275" i="6"/>
  <c r="E273" i="6"/>
  <c r="D273" i="6"/>
  <c r="C273" i="6"/>
  <c r="E271" i="6"/>
  <c r="D271" i="6"/>
  <c r="C271" i="6"/>
  <c r="E266" i="6"/>
  <c r="D266" i="6"/>
  <c r="C266" i="6"/>
  <c r="E262" i="6"/>
  <c r="D262" i="6"/>
  <c r="C262" i="6"/>
  <c r="E259" i="6"/>
  <c r="D259" i="6"/>
  <c r="C259" i="6"/>
  <c r="E257" i="6"/>
  <c r="D257" i="6"/>
  <c r="C257" i="6"/>
  <c r="E248" i="6"/>
  <c r="D248" i="6"/>
  <c r="C248" i="6"/>
  <c r="E242" i="6"/>
  <c r="D242" i="6"/>
  <c r="C242" i="6"/>
  <c r="E239" i="6"/>
  <c r="D239" i="6"/>
  <c r="C239" i="6"/>
  <c r="E235" i="6"/>
  <c r="D235" i="6"/>
  <c r="C235" i="6"/>
  <c r="E233" i="6"/>
  <c r="D233" i="6"/>
  <c r="C233" i="6"/>
  <c r="E230" i="6"/>
  <c r="D230" i="6"/>
  <c r="C230" i="6"/>
  <c r="E228" i="6"/>
  <c r="D228" i="6"/>
  <c r="D227" i="6" s="1"/>
  <c r="C228" i="6"/>
  <c r="E225" i="6"/>
  <c r="D225" i="6"/>
  <c r="C225" i="6"/>
  <c r="E223" i="6"/>
  <c r="D223" i="6"/>
  <c r="C223" i="6"/>
  <c r="E219" i="6"/>
  <c r="D219" i="6"/>
  <c r="C219" i="6"/>
  <c r="E217" i="6"/>
  <c r="D217" i="6"/>
  <c r="C217" i="6"/>
  <c r="E215" i="6"/>
  <c r="D215" i="6"/>
  <c r="C215" i="6"/>
  <c r="E210" i="6"/>
  <c r="D210" i="6"/>
  <c r="C210" i="6"/>
  <c r="E207" i="6"/>
  <c r="E206" i="6" s="1"/>
  <c r="D207" i="6"/>
  <c r="D206" i="6" s="1"/>
  <c r="C207" i="6"/>
  <c r="C206" i="6" s="1"/>
  <c r="E203" i="6"/>
  <c r="D203" i="6"/>
  <c r="C203" i="6"/>
  <c r="E200" i="6"/>
  <c r="D200" i="6"/>
  <c r="C200" i="6"/>
  <c r="E197" i="6"/>
  <c r="D197" i="6"/>
  <c r="C197" i="6"/>
  <c r="E195" i="6"/>
  <c r="D195" i="6"/>
  <c r="C195" i="6"/>
  <c r="E191" i="6"/>
  <c r="D191" i="6"/>
  <c r="C191" i="6"/>
  <c r="E185" i="6"/>
  <c r="D185" i="6"/>
  <c r="C185" i="6"/>
  <c r="E178" i="6"/>
  <c r="D178" i="6"/>
  <c r="C178" i="6"/>
  <c r="E176" i="6"/>
  <c r="D176" i="6"/>
  <c r="C176" i="6"/>
  <c r="E170" i="6"/>
  <c r="E169" i="6" s="1"/>
  <c r="E168" i="6" s="1"/>
  <c r="D170" i="6"/>
  <c r="D169" i="6" s="1"/>
  <c r="D168" i="6" s="1"/>
  <c r="C170" i="6"/>
  <c r="C169" i="6" s="1"/>
  <c r="C168" i="6" s="1"/>
  <c r="E160" i="6"/>
  <c r="D160" i="6"/>
  <c r="C160" i="6"/>
  <c r="E153" i="6"/>
  <c r="D153" i="6"/>
  <c r="C153" i="6"/>
  <c r="E147" i="6"/>
  <c r="D147" i="6"/>
  <c r="C147" i="6"/>
  <c r="E145" i="6"/>
  <c r="D145" i="6"/>
  <c r="C145" i="6"/>
  <c r="E143" i="6"/>
  <c r="D143" i="6"/>
  <c r="C143" i="6"/>
  <c r="E140" i="6"/>
  <c r="E139" i="6" s="1"/>
  <c r="D140" i="6"/>
  <c r="D139" i="6" s="1"/>
  <c r="C140" i="6"/>
  <c r="C139" i="6" s="1"/>
  <c r="E136" i="6"/>
  <c r="E135" i="6" s="1"/>
  <c r="E134" i="6" s="1"/>
  <c r="D136" i="6"/>
  <c r="D135" i="6" s="1"/>
  <c r="D134" i="6" s="1"/>
  <c r="C136" i="6"/>
  <c r="C135" i="6" s="1"/>
  <c r="C134" i="6" s="1"/>
  <c r="E132" i="6"/>
  <c r="E131" i="6" s="1"/>
  <c r="D132" i="6"/>
  <c r="D131" i="6" s="1"/>
  <c r="C132" i="6"/>
  <c r="C131" i="6" s="1"/>
  <c r="E129" i="6"/>
  <c r="E128" i="6" s="1"/>
  <c r="D129" i="6"/>
  <c r="D128" i="6" s="1"/>
  <c r="C129" i="6"/>
  <c r="C128" i="6" s="1"/>
  <c r="E126" i="6"/>
  <c r="D126" i="6"/>
  <c r="C126" i="6"/>
  <c r="E124" i="6"/>
  <c r="D124" i="6"/>
  <c r="C124" i="6"/>
  <c r="E122" i="6"/>
  <c r="D122" i="6"/>
  <c r="C122" i="6"/>
  <c r="E118" i="6"/>
  <c r="E117" i="6" s="1"/>
  <c r="D118" i="6"/>
  <c r="D117" i="6" s="1"/>
  <c r="C118" i="6"/>
  <c r="C117" i="6" s="1"/>
  <c r="E115" i="6"/>
  <c r="E114" i="6" s="1"/>
  <c r="D115" i="6"/>
  <c r="D114" i="6" s="1"/>
  <c r="C115" i="6"/>
  <c r="C114" i="6" s="1"/>
  <c r="E111" i="6"/>
  <c r="E110" i="6" s="1"/>
  <c r="E109" i="6" s="1"/>
  <c r="D111" i="6"/>
  <c r="D110" i="6" s="1"/>
  <c r="D109" i="6" s="1"/>
  <c r="C111" i="6"/>
  <c r="C110" i="6" s="1"/>
  <c r="C109" i="6" s="1"/>
  <c r="E106" i="6"/>
  <c r="D106" i="6"/>
  <c r="C106" i="6"/>
  <c r="E102" i="6"/>
  <c r="D102" i="6"/>
  <c r="C102" i="6"/>
  <c r="E100" i="6"/>
  <c r="D100" i="6"/>
  <c r="C100" i="6"/>
  <c r="E95" i="6"/>
  <c r="D95" i="6"/>
  <c r="C95" i="6"/>
  <c r="E93" i="6"/>
  <c r="D93" i="6"/>
  <c r="C93" i="6"/>
  <c r="E91" i="6"/>
  <c r="D91" i="6"/>
  <c r="C91" i="6"/>
  <c r="E89" i="6"/>
  <c r="D89" i="6"/>
  <c r="C89" i="6"/>
  <c r="E85" i="6"/>
  <c r="D85" i="6"/>
  <c r="C85" i="6"/>
  <c r="E82" i="6"/>
  <c r="D82" i="6"/>
  <c r="C82" i="6"/>
  <c r="E80" i="6"/>
  <c r="D80" i="6"/>
  <c r="C80" i="6"/>
  <c r="E78" i="6"/>
  <c r="D78" i="6"/>
  <c r="C78" i="6"/>
  <c r="E68" i="6"/>
  <c r="D68" i="6"/>
  <c r="C68" i="6"/>
  <c r="E63" i="6"/>
  <c r="D63" i="6"/>
  <c r="C63" i="6"/>
  <c r="E61" i="6"/>
  <c r="D61" i="6"/>
  <c r="C61" i="6"/>
  <c r="E59" i="6"/>
  <c r="D59" i="6"/>
  <c r="C59" i="6"/>
  <c r="E49" i="6"/>
  <c r="D49" i="6"/>
  <c r="C49" i="6"/>
  <c r="E42" i="6"/>
  <c r="D42" i="6"/>
  <c r="C42" i="6"/>
  <c r="E39" i="6"/>
  <c r="E38" i="6" s="1"/>
  <c r="D39" i="6"/>
  <c r="D38" i="6" s="1"/>
  <c r="C39" i="6"/>
  <c r="C38" i="6" s="1"/>
  <c r="E36" i="6"/>
  <c r="D36" i="6"/>
  <c r="C36" i="6"/>
  <c r="E32" i="6"/>
  <c r="D32" i="6"/>
  <c r="C32" i="6"/>
  <c r="E30" i="6"/>
  <c r="D30" i="6"/>
  <c r="C30" i="6"/>
  <c r="E27" i="6"/>
  <c r="D27" i="6"/>
  <c r="C27" i="6"/>
  <c r="E21" i="6"/>
  <c r="D21" i="6"/>
  <c r="C21" i="6"/>
  <c r="E18" i="6"/>
  <c r="D18" i="6"/>
  <c r="C18" i="6"/>
  <c r="E16" i="6"/>
  <c r="D16" i="6"/>
  <c r="C16" i="6"/>
  <c r="E13" i="6"/>
  <c r="E12" i="6" s="1"/>
  <c r="D13" i="6"/>
  <c r="D12" i="6" s="1"/>
  <c r="C13" i="6"/>
  <c r="C12" i="6" s="1"/>
  <c r="E10" i="6"/>
  <c r="E9" i="6" s="1"/>
  <c r="D10" i="6"/>
  <c r="D9" i="6" s="1"/>
  <c r="C10" i="6"/>
  <c r="C9" i="6" s="1"/>
  <c r="C15" i="6" l="1"/>
  <c r="D199" i="6"/>
  <c r="D15" i="6"/>
  <c r="E15" i="6"/>
  <c r="E533" i="6"/>
  <c r="D888" i="6"/>
  <c r="D887" i="6" s="1"/>
  <c r="D782" i="6"/>
  <c r="D781" i="6" s="1"/>
  <c r="E888" i="6"/>
  <c r="E887" i="6" s="1"/>
  <c r="C315" i="6"/>
  <c r="C314" i="6" s="1"/>
  <c r="C227" i="6"/>
  <c r="E1059" i="6"/>
  <c r="E1058" i="6" s="1"/>
  <c r="E238" i="6"/>
  <c r="E237" i="6" s="1"/>
  <c r="E775" i="6"/>
  <c r="E774" i="6" s="1"/>
  <c r="C1038" i="6"/>
  <c r="C1086" i="6" s="1"/>
  <c r="C22" i="5" s="1"/>
  <c r="D533" i="6"/>
  <c r="C533" i="6"/>
  <c r="C113" i="6"/>
  <c r="C29" i="6"/>
  <c r="E29" i="6"/>
  <c r="C199" i="6"/>
  <c r="E325" i="6"/>
  <c r="E324" i="6" s="1"/>
  <c r="C604" i="6"/>
  <c r="C603" i="6" s="1"/>
  <c r="C121" i="6"/>
  <c r="C120" i="6" s="1"/>
  <c r="C209" i="6"/>
  <c r="D280" i="6"/>
  <c r="D279" i="6" s="1"/>
  <c r="E175" i="6"/>
  <c r="D209" i="6"/>
  <c r="C232" i="6"/>
  <c r="E518" i="6"/>
  <c r="E1082" i="6" s="1"/>
  <c r="E18" i="5" s="1"/>
  <c r="E672" i="6"/>
  <c r="E671" i="6" s="1"/>
  <c r="D67" i="6"/>
  <c r="E409" i="6"/>
  <c r="E408" i="6" s="1"/>
  <c r="D354" i="6"/>
  <c r="D353" i="6" s="1"/>
  <c r="E494" i="6"/>
  <c r="E493" i="6" s="1"/>
  <c r="C41" i="6"/>
  <c r="D41" i="6"/>
  <c r="D232" i="6"/>
  <c r="C325" i="6"/>
  <c r="C324" i="6" s="1"/>
  <c r="C484" i="6"/>
  <c r="E543" i="6"/>
  <c r="C721" i="6"/>
  <c r="C720" i="6" s="1"/>
  <c r="D29" i="6"/>
  <c r="C354" i="6"/>
  <c r="C353" i="6" s="1"/>
  <c r="C409" i="6"/>
  <c r="C408" i="6" s="1"/>
  <c r="D409" i="6"/>
  <c r="D408" i="6" s="1"/>
  <c r="D443" i="6"/>
  <c r="C443" i="6"/>
  <c r="C819" i="6"/>
  <c r="C818" i="6" s="1"/>
  <c r="D829" i="6"/>
  <c r="D828" i="6" s="1"/>
  <c r="E41" i="6"/>
  <c r="D113" i="6"/>
  <c r="E121" i="6"/>
  <c r="E120" i="6" s="1"/>
  <c r="E142" i="6"/>
  <c r="E138" i="6" s="1"/>
  <c r="C175" i="6"/>
  <c r="E199" i="6"/>
  <c r="D335" i="6"/>
  <c r="E335" i="6"/>
  <c r="C335" i="6"/>
  <c r="C88" i="6"/>
  <c r="C87" i="6" s="1"/>
  <c r="E113" i="6"/>
  <c r="C194" i="6"/>
  <c r="E227" i="6"/>
  <c r="D315" i="6"/>
  <c r="D314" i="6" s="1"/>
  <c r="E315" i="6"/>
  <c r="E314" i="6" s="1"/>
  <c r="D721" i="6"/>
  <c r="D720" i="6" s="1"/>
  <c r="C829" i="6"/>
  <c r="C828" i="6" s="1"/>
  <c r="D867" i="6"/>
  <c r="D866" i="6" s="1"/>
  <c r="C67" i="6"/>
  <c r="E67" i="6"/>
  <c r="D121" i="6"/>
  <c r="D120" i="6" s="1"/>
  <c r="C142" i="6"/>
  <c r="C138" i="6" s="1"/>
  <c r="C455" i="6"/>
  <c r="E455" i="6"/>
  <c r="D568" i="6"/>
  <c r="C568" i="6"/>
  <c r="E721" i="6"/>
  <c r="E720" i="6" s="1"/>
  <c r="C867" i="6"/>
  <c r="C866" i="6" s="1"/>
  <c r="E1048" i="6"/>
  <c r="E1087" i="6" s="1"/>
  <c r="E23" i="5" s="1"/>
  <c r="C1048" i="6"/>
  <c r="D1048" i="6"/>
  <c r="D1087" i="6" s="1"/>
  <c r="D23" i="5" s="1"/>
  <c r="E280" i="6"/>
  <c r="E279" i="6" s="1"/>
  <c r="E354" i="6"/>
  <c r="E353" i="6" s="1"/>
  <c r="C372" i="6"/>
  <c r="C371" i="6" s="1"/>
  <c r="D494" i="6"/>
  <c r="D493" i="6" s="1"/>
  <c r="D543" i="6"/>
  <c r="E782" i="6"/>
  <c r="E781" i="6" s="1"/>
  <c r="D855" i="6"/>
  <c r="D854" i="6" s="1"/>
  <c r="E855" i="6"/>
  <c r="E854" i="6" s="1"/>
  <c r="C238" i="6"/>
  <c r="C237" i="6" s="1"/>
  <c r="D222" i="6"/>
  <c r="D238" i="6"/>
  <c r="D237" i="6" s="1"/>
  <c r="E222" i="6"/>
  <c r="D325" i="6"/>
  <c r="D324" i="6" s="1"/>
  <c r="D625" i="6"/>
  <c r="C625" i="6"/>
  <c r="D88" i="6"/>
  <c r="D87" i="6" s="1"/>
  <c r="E88" i="6"/>
  <c r="E87" i="6" s="1"/>
  <c r="D455" i="6"/>
  <c r="E232" i="6"/>
  <c r="D372" i="6"/>
  <c r="D371" i="6" s="1"/>
  <c r="D194" i="6"/>
  <c r="C494" i="6"/>
  <c r="C672" i="6"/>
  <c r="C671" i="6" s="1"/>
  <c r="C775" i="6"/>
  <c r="C774" i="6" s="1"/>
  <c r="D1038" i="6"/>
  <c r="D142" i="6"/>
  <c r="D138" i="6" s="1"/>
  <c r="E194" i="6"/>
  <c r="C222" i="6"/>
  <c r="C280" i="6"/>
  <c r="C279" i="6" s="1"/>
  <c r="E372" i="6"/>
  <c r="E371" i="6" s="1"/>
  <c r="E443" i="6"/>
  <c r="D484" i="6"/>
  <c r="D518" i="6"/>
  <c r="E568" i="6"/>
  <c r="D604" i="6"/>
  <c r="D603" i="6" s="1"/>
  <c r="D672" i="6"/>
  <c r="D671" i="6" s="1"/>
  <c r="D819" i="6"/>
  <c r="D818" i="6" s="1"/>
  <c r="E867" i="6"/>
  <c r="E866" i="6" s="1"/>
  <c r="E1038" i="6"/>
  <c r="D1059" i="6"/>
  <c r="C518" i="6"/>
  <c r="E625" i="6"/>
  <c r="C855" i="6"/>
  <c r="C854" i="6" s="1"/>
  <c r="C1059" i="6"/>
  <c r="D175" i="6"/>
  <c r="E209" i="6"/>
  <c r="E484" i="6"/>
  <c r="C543" i="6"/>
  <c r="E604" i="6"/>
  <c r="E603" i="6" s="1"/>
  <c r="C782" i="6"/>
  <c r="C781" i="6" s="1"/>
  <c r="E819" i="6"/>
  <c r="E818" i="6" s="1"/>
  <c r="E829" i="6"/>
  <c r="E828" i="6" s="1"/>
  <c r="C888" i="6"/>
  <c r="C887" i="6" s="1"/>
  <c r="E1088" i="6" l="1"/>
  <c r="E24" i="5" s="1"/>
  <c r="C221" i="6"/>
  <c r="E1081" i="6"/>
  <c r="E17" i="5" s="1"/>
  <c r="C1089" i="6"/>
  <c r="C25" i="5" s="1"/>
  <c r="D624" i="6"/>
  <c r="D1085" i="6"/>
  <c r="D21" i="5" s="1"/>
  <c r="C1084" i="6"/>
  <c r="C20" i="5" s="1"/>
  <c r="D66" i="6"/>
  <c r="E1085" i="6"/>
  <c r="E21" i="5" s="1"/>
  <c r="D1084" i="6"/>
  <c r="D20" i="5" s="1"/>
  <c r="E334" i="6"/>
  <c r="D1080" i="6"/>
  <c r="D16" i="5" s="1"/>
  <c r="E1080" i="6"/>
  <c r="E16" i="5" s="1"/>
  <c r="C1083" i="6"/>
  <c r="C19" i="5" s="1"/>
  <c r="E1084" i="6"/>
  <c r="E20" i="5" s="1"/>
  <c r="E66" i="6"/>
  <c r="D334" i="6"/>
  <c r="C624" i="6"/>
  <c r="C1085" i="6"/>
  <c r="C21" i="5" s="1"/>
  <c r="D1083" i="6"/>
  <c r="D19" i="5" s="1"/>
  <c r="E1083" i="6"/>
  <c r="E19" i="5" s="1"/>
  <c r="C1080" i="6"/>
  <c r="C16" i="5" s="1"/>
  <c r="C1087" i="6"/>
  <c r="C23" i="5" s="1"/>
  <c r="C1037" i="6"/>
  <c r="E1089" i="6"/>
  <c r="E25" i="5" s="1"/>
  <c r="C442" i="6"/>
  <c r="C334" i="6"/>
  <c r="C174" i="6"/>
  <c r="C1078" i="6" s="1"/>
  <c r="C14" i="5" s="1"/>
  <c r="C66" i="6"/>
  <c r="C8" i="6"/>
  <c r="E8" i="6"/>
  <c r="D8" i="6"/>
  <c r="D174" i="6"/>
  <c r="D1078" i="6" s="1"/>
  <c r="D14" i="5" s="1"/>
  <c r="E542" i="6"/>
  <c r="D1081" i="6"/>
  <c r="D17" i="5" s="1"/>
  <c r="E517" i="6"/>
  <c r="D1089" i="6"/>
  <c r="D25" i="5" s="1"/>
  <c r="D221" i="6"/>
  <c r="C1077" i="6"/>
  <c r="C13" i="5" s="1"/>
  <c r="D542" i="6"/>
  <c r="E174" i="6"/>
  <c r="E173" i="6" s="1"/>
  <c r="E221" i="6"/>
  <c r="E1077" i="6"/>
  <c r="E13" i="5" s="1"/>
  <c r="D1077" i="6"/>
  <c r="D13" i="5" s="1"/>
  <c r="C517" i="6"/>
  <c r="C1082" i="6"/>
  <c r="C18" i="5" s="1"/>
  <c r="D1058" i="6"/>
  <c r="D1088" i="6"/>
  <c r="D24" i="5" s="1"/>
  <c r="E442" i="6"/>
  <c r="E1086" i="6"/>
  <c r="E22" i="5" s="1"/>
  <c r="E1037" i="6"/>
  <c r="C1081" i="6"/>
  <c r="C17" i="5" s="1"/>
  <c r="C493" i="6"/>
  <c r="E1079" i="6"/>
  <c r="C542" i="6"/>
  <c r="C1088" i="6"/>
  <c r="C24" i="5" s="1"/>
  <c r="C1058" i="6"/>
  <c r="E624" i="6"/>
  <c r="D1082" i="6"/>
  <c r="D18" i="5" s="1"/>
  <c r="D517" i="6"/>
  <c r="D1037" i="6"/>
  <c r="D1086" i="6"/>
  <c r="D22" i="5" s="1"/>
  <c r="D1079" i="6"/>
  <c r="C1079" i="6"/>
  <c r="D442" i="6"/>
  <c r="E7" i="6" l="1"/>
  <c r="D15" i="5"/>
  <c r="E15" i="5"/>
  <c r="C15" i="5"/>
  <c r="C173" i="6"/>
  <c r="D173" i="6"/>
  <c r="E1078" i="6"/>
  <c r="C1076" i="6"/>
  <c r="C1075" i="6" s="1"/>
  <c r="D1076" i="6"/>
  <c r="D1075" i="6" s="1"/>
  <c r="C7" i="6" l="1"/>
  <c r="C6" i="6" s="1"/>
  <c r="D7" i="6"/>
  <c r="E1076" i="6"/>
  <c r="E1075" i="6" s="1"/>
  <c r="E14" i="5"/>
  <c r="E6" i="6"/>
  <c r="D6" i="6" l="1"/>
  <c r="E693" i="1"/>
  <c r="E692" i="1" s="1"/>
  <c r="E691" i="1" s="1"/>
  <c r="E690" i="1" s="1"/>
  <c r="D693" i="1"/>
  <c r="D692" i="1" s="1"/>
  <c r="D691" i="1" s="1"/>
  <c r="D690" i="1" s="1"/>
  <c r="C693" i="1"/>
  <c r="C692" i="1" s="1"/>
  <c r="C691" i="1" s="1"/>
  <c r="C690" i="1" s="1"/>
  <c r="E688" i="1"/>
  <c r="E687" i="1" s="1"/>
  <c r="D688" i="1"/>
  <c r="D687" i="1" s="1"/>
  <c r="C688" i="1"/>
  <c r="C687" i="1" s="1"/>
  <c r="E661" i="1"/>
  <c r="D661" i="1"/>
  <c r="C661" i="1"/>
  <c r="E630" i="1"/>
  <c r="D630" i="1"/>
  <c r="C630" i="1"/>
  <c r="E628" i="1"/>
  <c r="D628" i="1"/>
  <c r="C628" i="1"/>
  <c r="E626" i="1"/>
  <c r="D626" i="1"/>
  <c r="C626" i="1"/>
  <c r="E623" i="1"/>
  <c r="D623" i="1"/>
  <c r="C623" i="1"/>
  <c r="E621" i="1"/>
  <c r="D621" i="1"/>
  <c r="C621" i="1"/>
  <c r="C619" i="1"/>
  <c r="E616" i="1"/>
  <c r="D616" i="1"/>
  <c r="C616" i="1"/>
  <c r="E609" i="1"/>
  <c r="D609" i="1"/>
  <c r="C609" i="1"/>
  <c r="E607" i="1"/>
  <c r="D607" i="1"/>
  <c r="C607" i="1"/>
  <c r="E605" i="1"/>
  <c r="D605" i="1"/>
  <c r="C605" i="1"/>
  <c r="E603" i="1"/>
  <c r="D603" i="1"/>
  <c r="C603" i="1"/>
  <c r="E599" i="1"/>
  <c r="E598" i="1" s="1"/>
  <c r="E597" i="1" s="1"/>
  <c r="D599" i="1"/>
  <c r="D598" i="1" s="1"/>
  <c r="D597" i="1" s="1"/>
  <c r="C599" i="1"/>
  <c r="C598" i="1" s="1"/>
  <c r="C597" i="1" s="1"/>
  <c r="E568" i="1"/>
  <c r="D568" i="1"/>
  <c r="C568" i="1"/>
  <c r="E566" i="1"/>
  <c r="D566" i="1"/>
  <c r="C566" i="1"/>
  <c r="E564" i="1"/>
  <c r="D564" i="1"/>
  <c r="C564" i="1"/>
  <c r="E558" i="1"/>
  <c r="E552" i="1" s="1"/>
  <c r="E551" i="1" s="1"/>
  <c r="E550" i="1" s="1"/>
  <c r="D558" i="1"/>
  <c r="D552" i="1" s="1"/>
  <c r="D551" i="1" s="1"/>
  <c r="D550" i="1" s="1"/>
  <c r="C558" i="1"/>
  <c r="C552" i="1"/>
  <c r="E548" i="1"/>
  <c r="E547" i="1" s="1"/>
  <c r="E546" i="1" s="1"/>
  <c r="E545" i="1" s="1"/>
  <c r="D548" i="1"/>
  <c r="D547" i="1" s="1"/>
  <c r="D546" i="1" s="1"/>
  <c r="D545" i="1" s="1"/>
  <c r="C548" i="1"/>
  <c r="C547" i="1" s="1"/>
  <c r="C546" i="1" s="1"/>
  <c r="C545" i="1" s="1"/>
  <c r="E543" i="1"/>
  <c r="D543" i="1"/>
  <c r="C543" i="1"/>
  <c r="E541" i="1"/>
  <c r="E540" i="1" s="1"/>
  <c r="E539" i="1" s="1"/>
  <c r="D541" i="1"/>
  <c r="D540" i="1" s="1"/>
  <c r="D539" i="1" s="1"/>
  <c r="C541" i="1"/>
  <c r="C540" i="1" s="1"/>
  <c r="C539" i="1" s="1"/>
  <c r="E533" i="1"/>
  <c r="D533" i="1"/>
  <c r="C533" i="1"/>
  <c r="E527" i="1"/>
  <c r="D527" i="1"/>
  <c r="C527" i="1"/>
  <c r="E522" i="1"/>
  <c r="D522" i="1"/>
  <c r="C522" i="1"/>
  <c r="E520" i="1"/>
  <c r="D520" i="1"/>
  <c r="C520" i="1"/>
  <c r="E517" i="1"/>
  <c r="D517" i="1"/>
  <c r="C517" i="1"/>
  <c r="E515" i="1"/>
  <c r="D515" i="1"/>
  <c r="C515" i="1"/>
  <c r="E509" i="1"/>
  <c r="D509" i="1"/>
  <c r="C509" i="1"/>
  <c r="E505" i="1"/>
  <c r="D505" i="1"/>
  <c r="C505" i="1"/>
  <c r="E502" i="1"/>
  <c r="D502" i="1"/>
  <c r="C502" i="1"/>
  <c r="E499" i="1"/>
  <c r="D499" i="1"/>
  <c r="C499" i="1"/>
  <c r="E497" i="1"/>
  <c r="D497" i="1"/>
  <c r="C497" i="1"/>
  <c r="E493" i="1"/>
  <c r="D493" i="1"/>
  <c r="C493" i="1"/>
  <c r="E491" i="1"/>
  <c r="D491" i="1"/>
  <c r="C491" i="1"/>
  <c r="E484" i="1"/>
  <c r="D484" i="1"/>
  <c r="C484" i="1"/>
  <c r="E481" i="1"/>
  <c r="D481" i="1"/>
  <c r="C481" i="1"/>
  <c r="E479" i="1"/>
  <c r="D479" i="1"/>
  <c r="C479" i="1"/>
  <c r="E470" i="1"/>
  <c r="D470" i="1"/>
  <c r="C470" i="1"/>
  <c r="E465" i="1"/>
  <c r="D465" i="1"/>
  <c r="C465" i="1"/>
  <c r="E461" i="1"/>
  <c r="D461" i="1"/>
  <c r="C461" i="1"/>
  <c r="E457" i="1"/>
  <c r="D457" i="1"/>
  <c r="C457" i="1"/>
  <c r="E455" i="1"/>
  <c r="D455" i="1"/>
  <c r="C455" i="1"/>
  <c r="E452" i="1"/>
  <c r="D452" i="1"/>
  <c r="C452" i="1"/>
  <c r="E447" i="1"/>
  <c r="D447" i="1"/>
  <c r="C447" i="1"/>
  <c r="E442" i="1"/>
  <c r="D442" i="1"/>
  <c r="C442" i="1"/>
  <c r="E431" i="1"/>
  <c r="D431" i="1"/>
  <c r="C431" i="1"/>
  <c r="E429" i="1"/>
  <c r="D429" i="1"/>
  <c r="C429" i="1"/>
  <c r="E427" i="1"/>
  <c r="D427" i="1"/>
  <c r="C427" i="1"/>
  <c r="E422" i="1"/>
  <c r="D422" i="1"/>
  <c r="C422" i="1"/>
  <c r="E420" i="1"/>
  <c r="D420" i="1"/>
  <c r="C420" i="1"/>
  <c r="E418" i="1"/>
  <c r="D418" i="1"/>
  <c r="C418" i="1"/>
  <c r="E411" i="1"/>
  <c r="D411" i="1"/>
  <c r="C411" i="1"/>
  <c r="E407" i="1"/>
  <c r="D407" i="1"/>
  <c r="C407" i="1"/>
  <c r="E404" i="1"/>
  <c r="D404" i="1"/>
  <c r="C404" i="1"/>
  <c r="E400" i="1"/>
  <c r="D400" i="1"/>
  <c r="C400" i="1"/>
  <c r="E398" i="1"/>
  <c r="D398" i="1"/>
  <c r="C398" i="1"/>
  <c r="E392" i="1"/>
  <c r="D392" i="1"/>
  <c r="C392" i="1"/>
  <c r="E386" i="1"/>
  <c r="D386" i="1"/>
  <c r="C386" i="1"/>
  <c r="E383" i="1"/>
  <c r="D383" i="1"/>
  <c r="C383" i="1"/>
  <c r="E379" i="1"/>
  <c r="D379" i="1"/>
  <c r="C379" i="1"/>
  <c r="E376" i="1"/>
  <c r="D376" i="1"/>
  <c r="C376" i="1"/>
  <c r="E369" i="1"/>
  <c r="D369" i="1"/>
  <c r="C369" i="1"/>
  <c r="E367" i="1"/>
  <c r="D367" i="1"/>
  <c r="C367" i="1"/>
  <c r="E365" i="1"/>
  <c r="D365" i="1"/>
  <c r="E361" i="1"/>
  <c r="D361" i="1"/>
  <c r="C361" i="1"/>
  <c r="E355" i="1"/>
  <c r="D355" i="1"/>
  <c r="C355" i="1"/>
  <c r="E353" i="1"/>
  <c r="D353" i="1"/>
  <c r="C353" i="1"/>
  <c r="E349" i="1"/>
  <c r="E348" i="1" s="1"/>
  <c r="E347" i="1" s="1"/>
  <c r="D349" i="1"/>
  <c r="D348" i="1" s="1"/>
  <c r="D347" i="1" s="1"/>
  <c r="C349" i="1"/>
  <c r="C348" i="1" s="1"/>
  <c r="C347" i="1" s="1"/>
  <c r="E344" i="1"/>
  <c r="D344" i="1"/>
  <c r="C344" i="1"/>
  <c r="E342" i="1"/>
  <c r="D342" i="1"/>
  <c r="C342" i="1"/>
  <c r="E336" i="1"/>
  <c r="D336" i="1"/>
  <c r="C336" i="1"/>
  <c r="E331" i="1"/>
  <c r="D331" i="1"/>
  <c r="C331" i="1"/>
  <c r="E329" i="1"/>
  <c r="D329" i="1"/>
  <c r="C329" i="1"/>
  <c r="E323" i="1"/>
  <c r="D323" i="1"/>
  <c r="C323" i="1"/>
  <c r="E321" i="1"/>
  <c r="D321" i="1"/>
  <c r="C321" i="1"/>
  <c r="E319" i="1"/>
  <c r="D319" i="1"/>
  <c r="C319" i="1"/>
  <c r="E316" i="1"/>
  <c r="D316" i="1"/>
  <c r="C316" i="1"/>
  <c r="E312" i="1"/>
  <c r="D312" i="1"/>
  <c r="C312" i="1"/>
  <c r="E309" i="1"/>
  <c r="D309" i="1"/>
  <c r="C309" i="1"/>
  <c r="E306" i="1"/>
  <c r="E305" i="1" s="1"/>
  <c r="D306" i="1"/>
  <c r="D305" i="1" s="1"/>
  <c r="C306" i="1"/>
  <c r="C305" i="1" s="1"/>
  <c r="E301" i="1"/>
  <c r="D301" i="1"/>
  <c r="C301" i="1"/>
  <c r="E298" i="1"/>
  <c r="D298" i="1"/>
  <c r="C298" i="1"/>
  <c r="E293" i="1"/>
  <c r="D293" i="1"/>
  <c r="C293" i="1"/>
  <c r="E291" i="1"/>
  <c r="D291" i="1"/>
  <c r="C291" i="1"/>
  <c r="E289" i="1"/>
  <c r="D289" i="1"/>
  <c r="C289" i="1"/>
  <c r="E286" i="1"/>
  <c r="D286" i="1"/>
  <c r="C286" i="1"/>
  <c r="E280" i="1"/>
  <c r="D280" i="1"/>
  <c r="C280" i="1"/>
  <c r="E277" i="1"/>
  <c r="D277" i="1"/>
  <c r="C277" i="1"/>
  <c r="E274" i="1"/>
  <c r="D274" i="1"/>
  <c r="C274" i="1"/>
  <c r="E269" i="1"/>
  <c r="D269" i="1"/>
  <c r="C269" i="1"/>
  <c r="E267" i="1"/>
  <c r="D267" i="1"/>
  <c r="C267" i="1"/>
  <c r="E264" i="1"/>
  <c r="D264" i="1"/>
  <c r="C264" i="1"/>
  <c r="E261" i="1"/>
  <c r="D261" i="1"/>
  <c r="C261" i="1"/>
  <c r="E256" i="1"/>
  <c r="D256" i="1"/>
  <c r="C256" i="1"/>
  <c r="E254" i="1"/>
  <c r="E253" i="1" s="1"/>
  <c r="D254" i="1"/>
  <c r="D253" i="1" s="1"/>
  <c r="C254" i="1"/>
  <c r="C253" i="1" s="1"/>
  <c r="E250" i="1"/>
  <c r="E249" i="1" s="1"/>
  <c r="D250" i="1"/>
  <c r="D249" i="1" s="1"/>
  <c r="C250" i="1"/>
  <c r="C249" i="1" s="1"/>
  <c r="E245" i="1"/>
  <c r="D245" i="1"/>
  <c r="C245" i="1"/>
  <c r="E241" i="1"/>
  <c r="D241" i="1"/>
  <c r="C241" i="1"/>
  <c r="E239" i="1"/>
  <c r="D239" i="1"/>
  <c r="C239" i="1"/>
  <c r="E233" i="1"/>
  <c r="D233" i="1"/>
  <c r="C233" i="1"/>
  <c r="E230" i="1"/>
  <c r="D230" i="1"/>
  <c r="C230" i="1"/>
  <c r="E228" i="1"/>
  <c r="E227" i="1" s="1"/>
  <c r="D228" i="1"/>
  <c r="D227" i="1" s="1"/>
  <c r="C228" i="1"/>
  <c r="C227" i="1" s="1"/>
  <c r="E225" i="1"/>
  <c r="D225" i="1"/>
  <c r="C225" i="1"/>
  <c r="E222" i="1"/>
  <c r="D222" i="1"/>
  <c r="C222" i="1"/>
  <c r="E216" i="1"/>
  <c r="D216" i="1"/>
  <c r="C216" i="1"/>
  <c r="E211" i="1"/>
  <c r="E210" i="1" s="1"/>
  <c r="D211" i="1"/>
  <c r="D210" i="1" s="1"/>
  <c r="C211" i="1"/>
  <c r="C210" i="1" s="1"/>
  <c r="E208" i="1"/>
  <c r="D208" i="1"/>
  <c r="C208" i="1"/>
  <c r="E203" i="1"/>
  <c r="D203" i="1"/>
  <c r="C203" i="1"/>
  <c r="E201" i="1"/>
  <c r="D201" i="1"/>
  <c r="C201" i="1"/>
  <c r="E196" i="1"/>
  <c r="E195" i="1" s="1"/>
  <c r="D196" i="1"/>
  <c r="D195" i="1" s="1"/>
  <c r="C196" i="1"/>
  <c r="C195" i="1" s="1"/>
  <c r="E191" i="1"/>
  <c r="D191" i="1"/>
  <c r="C191" i="1"/>
  <c r="E189" i="1"/>
  <c r="D189" i="1"/>
  <c r="C189" i="1"/>
  <c r="E186" i="1"/>
  <c r="E185" i="1" s="1"/>
  <c r="D186" i="1"/>
  <c r="D185" i="1" s="1"/>
  <c r="C186" i="1"/>
  <c r="C185" i="1" s="1"/>
  <c r="E182" i="1"/>
  <c r="D182" i="1"/>
  <c r="C182" i="1"/>
  <c r="E177" i="1"/>
  <c r="D177" i="1"/>
  <c r="C177" i="1"/>
  <c r="E169" i="1"/>
  <c r="D169" i="1"/>
  <c r="C169" i="1"/>
  <c r="E167" i="1"/>
  <c r="D167" i="1"/>
  <c r="C167" i="1"/>
  <c r="E157" i="1"/>
  <c r="D157" i="1"/>
  <c r="C157" i="1"/>
  <c r="E150" i="1"/>
  <c r="D150" i="1"/>
  <c r="C150" i="1"/>
  <c r="E145" i="1"/>
  <c r="D145" i="1"/>
  <c r="C145" i="1"/>
  <c r="E143" i="1"/>
  <c r="D143" i="1"/>
  <c r="C143" i="1"/>
  <c r="E140" i="1"/>
  <c r="D140" i="1"/>
  <c r="C140" i="1"/>
  <c r="E138" i="1"/>
  <c r="D138" i="1"/>
  <c r="C138" i="1"/>
  <c r="E135" i="1"/>
  <c r="D135" i="1"/>
  <c r="C135" i="1"/>
  <c r="E131" i="1"/>
  <c r="D131" i="1"/>
  <c r="C131" i="1"/>
  <c r="E124" i="1"/>
  <c r="D124" i="1"/>
  <c r="C124" i="1"/>
  <c r="E118" i="1"/>
  <c r="D118" i="1"/>
  <c r="C118" i="1"/>
  <c r="E115" i="1"/>
  <c r="D115" i="1"/>
  <c r="C115" i="1"/>
  <c r="E110" i="1"/>
  <c r="D110" i="1"/>
  <c r="C110" i="1"/>
  <c r="E107" i="1"/>
  <c r="D107" i="1"/>
  <c r="C107" i="1"/>
  <c r="E102" i="1"/>
  <c r="D102" i="1"/>
  <c r="C102" i="1"/>
  <c r="E99" i="1"/>
  <c r="E98" i="1" s="1"/>
  <c r="D99" i="1"/>
  <c r="D98" i="1" s="1"/>
  <c r="C99" i="1"/>
  <c r="C98" i="1" s="1"/>
  <c r="E96" i="1"/>
  <c r="D96" i="1"/>
  <c r="C96" i="1"/>
  <c r="E94" i="1"/>
  <c r="D94" i="1"/>
  <c r="C94" i="1"/>
  <c r="E88" i="1"/>
  <c r="D88" i="1"/>
  <c r="C88" i="1"/>
  <c r="E86" i="1"/>
  <c r="D86" i="1"/>
  <c r="C86" i="1"/>
  <c r="E79" i="1"/>
  <c r="D79" i="1"/>
  <c r="C79" i="1"/>
  <c r="E77" i="1"/>
  <c r="D77" i="1"/>
  <c r="C77" i="1"/>
  <c r="E73" i="1"/>
  <c r="E72" i="1" s="1"/>
  <c r="D73" i="1"/>
  <c r="D72" i="1" s="1"/>
  <c r="C73" i="1"/>
  <c r="C72" i="1" s="1"/>
  <c r="E67" i="1"/>
  <c r="E66" i="1" s="1"/>
  <c r="D67" i="1"/>
  <c r="D66" i="1" s="1"/>
  <c r="C67" i="1"/>
  <c r="C66" i="1" s="1"/>
  <c r="E58" i="1"/>
  <c r="D58" i="1"/>
  <c r="C58" i="1"/>
  <c r="E56" i="1"/>
  <c r="D56" i="1"/>
  <c r="C56" i="1"/>
  <c r="E47" i="1"/>
  <c r="D47" i="1"/>
  <c r="C47" i="1"/>
  <c r="E40" i="1"/>
  <c r="D40" i="1"/>
  <c r="C40" i="1"/>
  <c r="E35" i="1"/>
  <c r="D35" i="1"/>
  <c r="C35" i="1"/>
  <c r="E30" i="1"/>
  <c r="D30" i="1"/>
  <c r="C30" i="1"/>
  <c r="E28" i="1"/>
  <c r="D28" i="1"/>
  <c r="C28" i="1"/>
  <c r="E25" i="1"/>
  <c r="D25" i="1"/>
  <c r="C25" i="1"/>
  <c r="E20" i="1"/>
  <c r="D20" i="1"/>
  <c r="C20" i="1"/>
  <c r="E18" i="1"/>
  <c r="D18" i="1"/>
  <c r="C18" i="1"/>
  <c r="D13" i="1"/>
  <c r="E13" i="1"/>
  <c r="C13" i="1"/>
  <c r="D11" i="1"/>
  <c r="E11" i="1"/>
  <c r="C11" i="1"/>
  <c r="E686" i="1" l="1"/>
  <c r="E685" i="1" s="1"/>
  <c r="D686" i="1"/>
  <c r="D685" i="1" s="1"/>
  <c r="C686" i="1"/>
  <c r="C685" i="1" s="1"/>
  <c r="C308" i="1"/>
  <c r="C563" i="1"/>
  <c r="C562" i="1" s="1"/>
  <c r="E17" i="1"/>
  <c r="C244" i="1"/>
  <c r="C243" i="1" s="1"/>
  <c r="E244" i="1"/>
  <c r="E243" i="1" s="1"/>
  <c r="D297" i="1"/>
  <c r="E85" i="1"/>
  <c r="D76" i="1"/>
  <c r="C532" i="1"/>
  <c r="C531" i="1" s="1"/>
  <c r="D10" i="1"/>
  <c r="C106" i="1"/>
  <c r="D308" i="1"/>
  <c r="E403" i="1"/>
  <c r="E402" i="1" s="1"/>
  <c r="C403" i="1"/>
  <c r="C402" i="1" s="1"/>
  <c r="D563" i="1"/>
  <c r="D562" i="1" s="1"/>
  <c r="E10" i="1"/>
  <c r="E24" i="1"/>
  <c r="D273" i="1"/>
  <c r="D272" i="1" s="1"/>
  <c r="E273" i="1"/>
  <c r="E272" i="1" s="1"/>
  <c r="C273" i="1"/>
  <c r="C272" i="1" s="1"/>
  <c r="C328" i="1"/>
  <c r="C327" i="1" s="1"/>
  <c r="C602" i="1"/>
  <c r="C601" i="1" s="1"/>
  <c r="E612" i="1"/>
  <c r="E611" i="1" s="1"/>
  <c r="C17" i="1"/>
  <c r="E106" i="1"/>
  <c r="D199" i="1"/>
  <c r="D198" i="1" s="1"/>
  <c r="D232" i="1"/>
  <c r="E260" i="1"/>
  <c r="E259" i="1" s="1"/>
  <c r="C375" i="1"/>
  <c r="C374" i="1" s="1"/>
  <c r="C434" i="1"/>
  <c r="C433" i="1" s="1"/>
  <c r="E308" i="1"/>
  <c r="C315" i="1"/>
  <c r="C314" i="1" s="1"/>
  <c r="D315" i="1"/>
  <c r="D314" i="1" s="1"/>
  <c r="E315" i="1"/>
  <c r="E314" i="1" s="1"/>
  <c r="C352" i="1"/>
  <c r="C351" i="1" s="1"/>
  <c r="D403" i="1"/>
  <c r="D402" i="1" s="1"/>
  <c r="C460" i="1"/>
  <c r="C459" i="1" s="1"/>
  <c r="D460" i="1"/>
  <c r="D459" i="1" s="1"/>
  <c r="C496" i="1"/>
  <c r="C495" i="1" s="1"/>
  <c r="E496" i="1"/>
  <c r="E495" i="1" s="1"/>
  <c r="D496" i="1"/>
  <c r="D495" i="1" s="1"/>
  <c r="E532" i="1"/>
  <c r="E531" i="1" s="1"/>
  <c r="E563" i="1"/>
  <c r="E562" i="1" s="1"/>
  <c r="E199" i="1"/>
  <c r="E198" i="1" s="1"/>
  <c r="C232" i="1"/>
  <c r="D17" i="1"/>
  <c r="E76" i="1"/>
  <c r="C85" i="1"/>
  <c r="D85" i="1"/>
  <c r="E149" i="1"/>
  <c r="D188" i="1"/>
  <c r="E200" i="1"/>
  <c r="E215" i="1"/>
  <c r="E297" i="1"/>
  <c r="D328" i="1"/>
  <c r="D327" i="1" s="1"/>
  <c r="C551" i="1"/>
  <c r="C550" i="1" s="1"/>
  <c r="E602" i="1"/>
  <c r="E601" i="1" s="1"/>
  <c r="C297" i="1"/>
  <c r="E328" i="1"/>
  <c r="D375" i="1"/>
  <c r="D374" i="1" s="1"/>
  <c r="E375" i="1"/>
  <c r="E374" i="1" s="1"/>
  <c r="C24" i="1"/>
  <c r="D24" i="1"/>
  <c r="D200" i="1"/>
  <c r="E232" i="1"/>
  <c r="C260" i="1"/>
  <c r="C259" i="1" s="1"/>
  <c r="C10" i="1"/>
  <c r="C34" i="1"/>
  <c r="D34" i="1"/>
  <c r="E34" i="1"/>
  <c r="C76" i="1"/>
  <c r="D106" i="1"/>
  <c r="C137" i="1"/>
  <c r="D137" i="1"/>
  <c r="E137" i="1"/>
  <c r="C149" i="1"/>
  <c r="D149" i="1"/>
  <c r="D352" i="1"/>
  <c r="D351" i="1" s="1"/>
  <c r="E352" i="1"/>
  <c r="E351" i="1" s="1"/>
  <c r="E460" i="1"/>
  <c r="E459" i="1" s="1"/>
  <c r="D532" i="1"/>
  <c r="D531" i="1" s="1"/>
  <c r="D602" i="1"/>
  <c r="D601" i="1" s="1"/>
  <c r="C612" i="1"/>
  <c r="C611" i="1" s="1"/>
  <c r="D612" i="1"/>
  <c r="D611" i="1" s="1"/>
  <c r="C188" i="1"/>
  <c r="D260" i="1"/>
  <c r="D259" i="1" s="1"/>
  <c r="C114" i="1"/>
  <c r="D114" i="1"/>
  <c r="E114" i="1"/>
  <c r="E188" i="1"/>
  <c r="C199" i="1"/>
  <c r="C198" i="1" s="1"/>
  <c r="C215" i="1"/>
  <c r="D215" i="1"/>
  <c r="D244" i="1"/>
  <c r="D243" i="1" s="1"/>
  <c r="D434" i="1"/>
  <c r="D433" i="1" s="1"/>
  <c r="E434" i="1"/>
  <c r="E433" i="1" s="1"/>
  <c r="C200" i="1"/>
  <c r="D9" i="1" l="1"/>
  <c r="D8" i="1" s="1"/>
  <c r="E16" i="1"/>
  <c r="E15" i="1" s="1"/>
  <c r="C9" i="1"/>
  <c r="C8" i="1" s="1"/>
  <c r="D16" i="1"/>
  <c r="D15" i="1" s="1"/>
  <c r="C16" i="1"/>
  <c r="C15" i="1" s="1"/>
  <c r="E9" i="1"/>
  <c r="E8" i="1" s="1"/>
  <c r="E296" i="1"/>
  <c r="E295" i="1" s="1"/>
  <c r="D148" i="1"/>
  <c r="D147" i="1" s="1"/>
  <c r="E134" i="1"/>
  <c r="E133" i="1" s="1"/>
  <c r="D134" i="1"/>
  <c r="D133" i="1" s="1"/>
  <c r="C134" i="1"/>
  <c r="C133" i="1" s="1"/>
  <c r="E105" i="1"/>
  <c r="E104" i="1" s="1"/>
  <c r="C105" i="1"/>
  <c r="C104" i="1" s="1"/>
  <c r="E84" i="1"/>
  <c r="E83" i="1" s="1"/>
  <c r="D84" i="1"/>
  <c r="D83" i="1" s="1"/>
  <c r="C84" i="1"/>
  <c r="C83" i="1" s="1"/>
  <c r="E23" i="1"/>
  <c r="E22" i="1" s="1"/>
  <c r="D296" i="1"/>
  <c r="D295" i="1" s="1"/>
  <c r="C296" i="1"/>
  <c r="C295" i="1" s="1"/>
  <c r="C214" i="1"/>
  <c r="C213" i="1" s="1"/>
  <c r="D105" i="1"/>
  <c r="D104" i="1" s="1"/>
  <c r="C148" i="1"/>
  <c r="C147" i="1" s="1"/>
  <c r="E148" i="1"/>
  <c r="E147" i="1" s="1"/>
  <c r="C698" i="1"/>
  <c r="E214" i="1"/>
  <c r="E213" i="1" s="1"/>
  <c r="E698" i="1"/>
  <c r="E11" i="5" s="1"/>
  <c r="D698" i="1"/>
  <c r="D11" i="5" s="1"/>
  <c r="D214" i="1"/>
  <c r="D213" i="1" s="1"/>
  <c r="E327" i="1"/>
  <c r="D23" i="1"/>
  <c r="D22" i="1" s="1"/>
  <c r="C23" i="1"/>
  <c r="C11" i="5" l="1"/>
  <c r="E697" i="1"/>
  <c r="E10" i="5" s="1"/>
  <c r="E7" i="1"/>
  <c r="E6" i="1" s="1"/>
  <c r="D7" i="1"/>
  <c r="D6" i="1" s="1"/>
  <c r="C22" i="1"/>
  <c r="C697" i="1"/>
  <c r="C10" i="5" s="1"/>
  <c r="D697" i="1"/>
  <c r="D10" i="5" s="1"/>
  <c r="E696" i="1" l="1"/>
  <c r="D696" i="1"/>
  <c r="C696" i="1"/>
  <c r="C7" i="1"/>
  <c r="C6" i="1" s="1"/>
  <c r="E695" i="1" l="1"/>
  <c r="D695" i="1"/>
  <c r="C695" i="1"/>
  <c r="F12" i="22" l="1"/>
  <c r="E12" i="22"/>
  <c r="D12" i="22"/>
  <c r="F11" i="22" l="1"/>
  <c r="F10" i="22" s="1"/>
  <c r="D11" i="22"/>
  <c r="E11" i="22"/>
  <c r="E10" i="22" s="1"/>
  <c r="F14" i="22" l="1"/>
  <c r="F9" i="22"/>
  <c r="F8" i="22" s="1"/>
  <c r="D10" i="22"/>
  <c r="E14" i="22"/>
  <c r="E9" i="22"/>
  <c r="E8" i="22" s="1"/>
  <c r="D14" i="22" l="1"/>
  <c r="D9" i="22"/>
  <c r="D8" i="22" s="1"/>
  <c r="D12" i="5" l="1"/>
  <c r="C12" i="5"/>
  <c r="E12" i="5" l="1"/>
  <c r="C12" i="22" l="1"/>
  <c r="G12" i="22" s="1"/>
  <c r="C9" i="5" l="1"/>
  <c r="C8" i="5" l="1"/>
  <c r="C7" i="5" s="1"/>
  <c r="D9" i="5" l="1"/>
  <c r="C11" i="22" l="1"/>
  <c r="D8" i="5"/>
  <c r="D7" i="5" s="1"/>
  <c r="C10" i="22" l="1"/>
  <c r="C9" i="22" s="1"/>
  <c r="C8" i="22" s="1"/>
  <c r="C13" i="22"/>
  <c r="C14" i="22" s="1"/>
  <c r="G11" i="22"/>
  <c r="G10" i="22" s="1"/>
  <c r="G9" i="22" s="1"/>
  <c r="G8" i="22" s="1"/>
  <c r="E9" i="5"/>
  <c r="E8" i="5" l="1"/>
  <c r="E7" i="5" s="1"/>
</calcChain>
</file>

<file path=xl/sharedStrings.xml><?xml version="1.0" encoding="utf-8"?>
<sst xmlns="http://schemas.openxmlformats.org/spreadsheetml/2006/main" count="2439" uniqueCount="451">
  <si>
    <t>MINISTARSTVO UNUTARNJIH POSLOVA</t>
  </si>
  <si>
    <t>IZVOR 11 Opći prihodi i primici</t>
  </si>
  <si>
    <t>A553131</t>
  </si>
  <si>
    <t>Administracija i upravljanje</t>
  </si>
  <si>
    <t xml:space="preserve">Plaće </t>
  </si>
  <si>
    <t>Plaće za redovan rad</t>
  </si>
  <si>
    <t>Plaće za prekovremeni rad</t>
  </si>
  <si>
    <t>Ostali rashodi za zaposlene</t>
  </si>
  <si>
    <t xml:space="preserve">Doprinosi na plaće </t>
  </si>
  <si>
    <t>Doprinosi za mirovinsko osiguranje</t>
  </si>
  <si>
    <t>Doprinosi za zdravstveno osiguranje</t>
  </si>
  <si>
    <t>Doprinosi za zapošljavanje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</si>
  <si>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</si>
  <si>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</si>
  <si>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</si>
  <si>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</si>
  <si>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</si>
  <si>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</si>
  <si>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</si>
  <si>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</si>
  <si>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 xml:space="preserve">Materijal i dijelovi za tekuće i investicijsko održavanje </t>
  </si>
  <si>
    <t>Sitni inventar i auto gume</t>
  </si>
  <si>
    <t>Službena, radna i zaštitna odjeća i obuća</t>
  </si>
  <si>
    <t xml:space="preserve">Rashodi za usluge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</si>
  <si>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</si>
  <si>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</si>
  <si>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</si>
  <si>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</si>
  <si>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</si>
  <si>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</si>
  <si>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</si>
  <si>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</si>
  <si>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Naknade troškova osobama izvan radnog odnosa</t>
  </si>
  <si>
    <t>Ostali nespomenuti rashodi poslovanja</t>
  </si>
  <si>
    <t>Naknade za rad pred. i izvršnih tijela, povjerenstava i sl.</t>
  </si>
  <si>
    <t>Premije osiguranja</t>
  </si>
  <si>
    <t>Reprezentacija</t>
  </si>
  <si>
    <t>Članarine</t>
  </si>
  <si>
    <t>Pristojbe i naknade</t>
  </si>
  <si>
    <t>Troškovi sudskih postupaka</t>
  </si>
  <si>
    <t>Ostali financijski rashodi</t>
  </si>
  <si>
    <t>Bankarske usluge i usluge platnog prometa</t>
  </si>
  <si>
    <t>Zatezne kamate</t>
  </si>
  <si>
    <t>Ostali nespomenuti financijski rashodi</t>
  </si>
  <si>
    <t>Ostale naknade građanima i kućanstvima iz proračuna</t>
  </si>
  <si>
    <t>Naknade građanima i kućanstvima u novcu</t>
  </si>
  <si>
    <t>Tekuće donacije u novcu</t>
  </si>
  <si>
    <t>Kazne, penali i naknade šteta</t>
  </si>
  <si>
    <t>Ugovorene kazne i ostale naknade šteta</t>
  </si>
  <si>
    <t>K260056</t>
  </si>
  <si>
    <t>Izgradnja, kupnja i održavanje zgrada</t>
  </si>
  <si>
    <t>Građevinski objekti</t>
  </si>
  <si>
    <t>Poslovni objekti</t>
  </si>
  <si>
    <t xml:space="preserve">Postrojenja i oprema </t>
  </si>
  <si>
    <t>Uredska oprema i namještaj</t>
  </si>
  <si>
    <t>Dodatna ulaganja na građevinskim objektima</t>
  </si>
  <si>
    <t>K553009</t>
  </si>
  <si>
    <t>Policijska oprema</t>
  </si>
  <si>
    <t>Komunikacijska oprema</t>
  </si>
  <si>
    <t>Oprema za održavanje i zaštitu</t>
  </si>
  <si>
    <t>Uređaji, strojevi i oprema za ostale namjene</t>
  </si>
  <si>
    <t>Prijevozna sredstva</t>
  </si>
  <si>
    <t>Prijevozna sredstva u cestovnom prometu</t>
  </si>
  <si>
    <t>Osnovno stado</t>
  </si>
  <si>
    <t>Osnovno stado - psi</t>
  </si>
  <si>
    <t>K553026</t>
  </si>
  <si>
    <t>Izgradnja kapaciteta u području azila, viznog sustava i ilegalnih migracija</t>
  </si>
  <si>
    <t>Nematerijalna imovina</t>
  </si>
  <si>
    <t>Licence</t>
  </si>
  <si>
    <t>K553129</t>
  </si>
  <si>
    <t>Računalne usluge</t>
  </si>
  <si>
    <t>K553132</t>
  </si>
  <si>
    <t>Informatizacija</t>
  </si>
  <si>
    <t>Nematerijalna proizvedena imovina</t>
  </si>
  <si>
    <t xml:space="preserve">Ulaganja u računalne programe </t>
  </si>
  <si>
    <t>K553141</t>
  </si>
  <si>
    <t>Razvojna suradnja</t>
  </si>
  <si>
    <t>IZVOR 12 SREDSTVA UČEŠĆA ZA POMOĆI</t>
  </si>
  <si>
    <t>K553148</t>
  </si>
  <si>
    <t>PRIJELAZNI INSTRUMENT - JAČANJE UPRAVLJANJA LJUDSKIM RESURSIMA</t>
  </si>
  <si>
    <t>T553162</t>
  </si>
  <si>
    <t>K553169</t>
  </si>
  <si>
    <t>Fonda za azil, migraciju i intergracije</t>
  </si>
  <si>
    <t>K553167</t>
  </si>
  <si>
    <t>FOND ZA UNUTARNJU SIGURNOST - INSTSRUMENT ZA POLICIJSKU SURADJU, SPREČAVANJE I SUZBIJANJE KRIMINALA I UPRAVLJANJE KRIZAMA</t>
  </si>
  <si>
    <t>K553145</t>
  </si>
  <si>
    <t>IPA 2012 IZGRADNJA I OPREMANJE PP TOVARNIK I PGP MALJEVAC</t>
  </si>
  <si>
    <t>K553168</t>
  </si>
  <si>
    <t>FOND ZA UNUTARNJU SIGURNOST - INSTRUMENT ZA GRANICE I VIZE</t>
  </si>
  <si>
    <t>Ulaganja u računalne programe</t>
  </si>
  <si>
    <t>Negativne tečajne razlike i razlike zbog primjene valutne klauzule</t>
  </si>
  <si>
    <t>040</t>
  </si>
  <si>
    <t>05</t>
  </si>
  <si>
    <t>KONTO</t>
  </si>
  <si>
    <t>NAZIV</t>
  </si>
  <si>
    <t>IZVOR 31 Vlastiti prihodi</t>
  </si>
  <si>
    <t>T553155</t>
  </si>
  <si>
    <t>IPA 2012 PODRŠKA U PODRUČJU KAZNENOG PROGONA U BIH</t>
  </si>
  <si>
    <t>IZVOR 43 Ostali prihodi za posebne namjene</t>
  </si>
  <si>
    <t>K553092</t>
  </si>
  <si>
    <t>Nacionalni program sigurnosti cestovnog prometa</t>
  </si>
  <si>
    <t>Subvencije trgovačkim društvima</t>
  </si>
  <si>
    <t>Subvencije trgovačkim društvima izvan javnog sektora</t>
  </si>
  <si>
    <t>Pomoći unutar opće države</t>
  </si>
  <si>
    <t>Tekuće pomoći unutar opće države</t>
  </si>
  <si>
    <t>Kapitalne pomoći unutar opće države</t>
  </si>
  <si>
    <t>Instrumenti, uređaji i strojevi</t>
  </si>
  <si>
    <t>IZVOR 51 Pomoći EU</t>
  </si>
  <si>
    <t>T553157</t>
  </si>
  <si>
    <t>HORIZON 2020 JAČANJE SURADNJE IZMEĐU POLICIJE I GRAĐANA</t>
  </si>
  <si>
    <t>Nakande troškova zaposlenima</t>
  </si>
  <si>
    <t>A553158</t>
  </si>
  <si>
    <t>FRONTEX - Jačanje koord. i operat.suradnje između država članica EU na podr.upravlj.vanjskim granicama</t>
  </si>
  <si>
    <t>Materijal i dijelovi za tekuće i investicijsko održavanje</t>
  </si>
  <si>
    <t>IZVOR 52 Ostale pomoći</t>
  </si>
  <si>
    <t>K553125</t>
  </si>
  <si>
    <t>POTPORE RADU I OPREMANJU POLICIJE</t>
  </si>
  <si>
    <t>Naknada troškova zaposlenicima</t>
  </si>
  <si>
    <t>Sitni inventar</t>
  </si>
  <si>
    <t>IZVOR 575 Fondovi za unutarnje poslove</t>
  </si>
  <si>
    <t>Tekuće donacije iz EU sredstava</t>
  </si>
  <si>
    <t>IZVOR 61 Donacije</t>
  </si>
  <si>
    <t>Ostale naknade troškova zaposlenima</t>
  </si>
  <si>
    <t>Naknade šteta pravnim i fizičkim osobama</t>
  </si>
  <si>
    <t>Rashodi za usluge</t>
  </si>
  <si>
    <t>Tekuće donacije</t>
  </si>
  <si>
    <t>Ostala prava</t>
  </si>
  <si>
    <t>Doprinosi na plaće</t>
  </si>
  <si>
    <t>Doprinosi za obvezno zdravstveno osiguranje</t>
  </si>
  <si>
    <t>Doprinosi za obvezno osiguranje u slučaju nezaposlenosti</t>
  </si>
  <si>
    <t>Postrojenja i oprema</t>
  </si>
  <si>
    <t>Kapitalne donacije neprofitnim organizacijama</t>
  </si>
  <si>
    <t>A672007</t>
  </si>
  <si>
    <t>Subvencije trgovačkim društvima u javnom sektoru</t>
  </si>
  <si>
    <t>T672040</t>
  </si>
  <si>
    <t>T672042</t>
  </si>
  <si>
    <t>Razminiranje</t>
  </si>
  <si>
    <t>T672038</t>
  </si>
  <si>
    <t>Pomoći inozemnim vladama</t>
  </si>
  <si>
    <t>Ostala nematerijalna proizvedena imovina</t>
  </si>
  <si>
    <t>381</t>
  </si>
  <si>
    <t>3811</t>
  </si>
  <si>
    <t>382</t>
  </si>
  <si>
    <t>3821</t>
  </si>
  <si>
    <t>311</t>
  </si>
  <si>
    <t>3111</t>
  </si>
  <si>
    <t>3113</t>
  </si>
  <si>
    <t>313</t>
  </si>
  <si>
    <t>3132</t>
  </si>
  <si>
    <t>3133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</si>
  <si>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</si>
  <si>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</si>
  <si>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</si>
  <si>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</si>
  <si>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</si>
  <si>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</si>
  <si>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</si>
  <si>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</si>
  <si>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</si>
  <si>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</si>
  <si>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323</t>
  </si>
  <si>
    <t>3231</t>
  </si>
  <si>
    <t>3232</t>
  </si>
  <si>
    <t>3233</t>
  </si>
  <si>
    <t>3234</t>
  </si>
  <si>
    <t>3235</t>
  </si>
  <si>
    <t>3236</t>
  </si>
  <si>
    <t>3237</t>
  </si>
  <si>
    <t>3239</t>
  </si>
  <si>
    <t>324</t>
  </si>
  <si>
    <t>3241</t>
  </si>
  <si>
    <t>329</t>
  </si>
  <si>
    <t>3292</t>
  </si>
  <si>
    <t>3293</t>
  </si>
  <si>
    <t>3299</t>
  </si>
  <si>
    <t>343</t>
  </si>
  <si>
    <t>3434</t>
  </si>
  <si>
    <t>412</t>
  </si>
  <si>
    <t>422</t>
  </si>
  <si>
    <t>4221</t>
  </si>
  <si>
    <t>4223</t>
  </si>
  <si>
    <t>4227</t>
  </si>
  <si>
    <t>423</t>
  </si>
  <si>
    <t>4231</t>
  </si>
  <si>
    <t>451</t>
  </si>
  <si>
    <t>4511</t>
  </si>
  <si>
    <t>3227</t>
  </si>
  <si>
    <t>4222</t>
  </si>
  <si>
    <t>K553130</t>
  </si>
  <si>
    <t>INTEGRIRANI SUSTAV 112</t>
  </si>
  <si>
    <t>3238</t>
  </si>
  <si>
    <t>4123</t>
  </si>
  <si>
    <t>T863009</t>
  </si>
  <si>
    <t>K863004</t>
  </si>
  <si>
    <t>426</t>
  </si>
  <si>
    <t>4262</t>
  </si>
  <si>
    <t>04005</t>
  </si>
  <si>
    <t>Ministarstvo unutarnjih poslova</t>
  </si>
  <si>
    <t xml:space="preserve">1  Opći prihodi i primici </t>
  </si>
  <si>
    <t>Izvor 11</t>
  </si>
  <si>
    <t>Izvor 12</t>
  </si>
  <si>
    <t>MINISTARSTVO UNUTARNJIH POSLOVA
- REKAPITULACIJA</t>
  </si>
  <si>
    <t>31  Vlastiti prihodi</t>
  </si>
  <si>
    <t>43 Ostali prihodi za posebne namjene</t>
  </si>
  <si>
    <t>51 Pomoći EU</t>
  </si>
  <si>
    <t>52 Ostale pomoći</t>
  </si>
  <si>
    <t>575 Fondovi za unutarnje poslove</t>
  </si>
  <si>
    <t>61 Donacije</t>
  </si>
  <si>
    <t>552 Švicarski instrument</t>
  </si>
  <si>
    <t>A553101</t>
  </si>
  <si>
    <t>Naknade građanima i kućanstvima u naravi</t>
  </si>
  <si>
    <t>Naknade šteta zaposlenicima</t>
  </si>
  <si>
    <t>Kapitalne donacije</t>
  </si>
  <si>
    <t>A553175</t>
  </si>
  <si>
    <t>Administracija i upravljanje - ilegalne migracije</t>
  </si>
  <si>
    <t>351</t>
  </si>
  <si>
    <t>3512</t>
  </si>
  <si>
    <t>Kamate za primljene kredite i zajmove</t>
  </si>
  <si>
    <t>Kamate za primljene zajmove od trgovačkih društava, obrtnika izvan javnog sektora</t>
  </si>
  <si>
    <t>Hrvatska gorska služba spašavanja</t>
  </si>
  <si>
    <t>K553146</t>
  </si>
  <si>
    <t>IPA 2013 JAČANJE KAPACITETA MUP-A ZA PRIMJENU AUTOMATIZIRANE RAZMJENE PODATAKA PRIBAVLJENIH ANALIZOM DNK I DAKTILOSKOPSKIH PODATAKA</t>
  </si>
  <si>
    <t>Plaće (Bruto)</t>
  </si>
  <si>
    <t>K553151</t>
  </si>
  <si>
    <t>421</t>
  </si>
  <si>
    <t>4211</t>
  </si>
  <si>
    <t>Stambeni objekti</t>
  </si>
  <si>
    <t>4212</t>
  </si>
  <si>
    <t>K553171</t>
  </si>
  <si>
    <t>Prijevozna sredstva u pomorskom i riječnom prometu</t>
  </si>
  <si>
    <t>OPERATIVNI PROGRAM KONKURENTNOST I KOHEZIJA 2014.-2020.</t>
  </si>
  <si>
    <t>ŠVICARSKO-HRVATSKI PROGRAM SURADNJE „RAZMINIRANJE I DRUŠTVENO – GOSPODARSKA INTEGRACIJA“</t>
  </si>
  <si>
    <t>Prijelazni instrument - identifikacija žrtava prirodnih i slučajnih katastrofa te terorističkih napada (CRO DVI)</t>
  </si>
  <si>
    <t>Pomoći proračunskim korisnicima drugih proračuna</t>
  </si>
  <si>
    <t>IZVOR 562 Kohezijski fond (CF)</t>
  </si>
  <si>
    <t>T879004</t>
  </si>
  <si>
    <t>IPA BIH - EU PODRŠKA CIVILNOJ ZAŠTITI U BIH</t>
  </si>
  <si>
    <t xml:space="preserve">Subvencije trgovačkim društvima, zadrugama, poljoprivrednicima i obrtnicima iz EU sredstava </t>
  </si>
  <si>
    <t>3431</t>
  </si>
  <si>
    <t>3432</t>
  </si>
  <si>
    <t>Negativne tečajne razlike i razlike zbog primjene valut. klauz.</t>
  </si>
  <si>
    <t>3433</t>
  </si>
  <si>
    <t>4264</t>
  </si>
  <si>
    <t>IZVOR 563 Europski fond za regionalni razvoj (ERDF)</t>
  </si>
  <si>
    <t>Prijenosi između proračunskih korisnika istog proračuna</t>
  </si>
  <si>
    <t>Tekući prijenosi između proračunskih korisnika</t>
  </si>
  <si>
    <t>Rutne i terminalne naknade za aktivnosti potrage i spašavanja zrakoplova</t>
  </si>
  <si>
    <t>IPA 2013 JAČ.KAP.MUP AUTOMAT.RAZMJ.POD.ANAL.DNK I DAKT.POD.</t>
  </si>
  <si>
    <t>PRIJELAZNI INSTRUMENT - REKONSTRUKCIJA SMJEŠTAJNIH I PRATEĆIH SADRŽAJA U PRIHVATILIŠTU ZA TRAŽITELJE AZILA U KUTINI</t>
  </si>
  <si>
    <t>T553174</t>
  </si>
  <si>
    <t>OBZOR 2020</t>
  </si>
  <si>
    <t>366</t>
  </si>
  <si>
    <t>3661</t>
  </si>
  <si>
    <t>Tekuće pomoći proračunskim korisnicima drugih proračuna</t>
  </si>
  <si>
    <t>IZVOR 552 Švicarski instrument</t>
  </si>
  <si>
    <t>T672037</t>
  </si>
  <si>
    <t>IPA I 2012 – RAZMINIRANJE PODRUČJA UZ GRANICU S REPUBLIKOM BOSNOM I HERCEGOVINOM U SISAČKO-MOSLAVAČKOJ ŽUPANIJI</t>
  </si>
  <si>
    <t>IZVOR 559 Ostale refundacije iz sredstava EU</t>
  </si>
  <si>
    <t>361</t>
  </si>
  <si>
    <t>3611</t>
  </si>
  <si>
    <t>Tekuće pomoći inozemnim vladama</t>
  </si>
  <si>
    <t>DE-MINE HU-HR II 2014.-2020. - UKLANJANJE EKSPLOZIVNIH OSTATAKA RATA S PODRUČJA UZ HRVATSKO-MAĐARSKU GRANICU</t>
  </si>
  <si>
    <t>OPERATIVNI PROGRAM KONKURENTNOST I KOHEZIJA 2014-2020.</t>
  </si>
  <si>
    <t>Modernizacija vozila vatrogasnih postrojbi RH</t>
  </si>
  <si>
    <t>Usluga telefona, pošte i prijevoza</t>
  </si>
  <si>
    <t>K879011</t>
  </si>
  <si>
    <t>ENFAST - EUROPSKA MREŽA TIMOVA ZA AKTIVNU POTRAGU ZA BJEGUNCIMA - PREDSJEDANJE</t>
  </si>
  <si>
    <t>T879003</t>
  </si>
  <si>
    <t>HITNA POMOĆ-FOND ZA UNUTARNJU SIGURNOST-JAČANJE AKT.GRANIČ.KONTROLE NA HRVATSKOM DIJELU VANJSKE GRANICE ZBOG POVEĆANOG MIGRAC.PRITISKA</t>
  </si>
  <si>
    <t>T879006</t>
  </si>
  <si>
    <t>AMIF-EUROPSKA MIGRACIJSKA MREŽA-NACIONALNA KONTAKT TOČKA</t>
  </si>
  <si>
    <t>562 Kohezijski fond</t>
  </si>
  <si>
    <t>563 Europski fond za regionalni razvoj</t>
  </si>
  <si>
    <t>PRORAČUNSKI KORISNIK - PO GLAVAMA I IZVORIMA FINANCIRANJA</t>
  </si>
  <si>
    <t xml:space="preserve">OSTALI IZVORI (vlastiti, namjenski, sredstva iz EU fondova) </t>
  </si>
  <si>
    <t>A879008</t>
  </si>
  <si>
    <t>Sustav civilne zaštite</t>
  </si>
  <si>
    <t>Ulaganje u računalne programe</t>
  </si>
  <si>
    <t>Projekti civilne zaštite</t>
  </si>
  <si>
    <t>T879013</t>
  </si>
  <si>
    <t>Cetifikacija Hrv. modula za urbano traganje i spašavanje teške kategorije za eur.udruž.kap.za civilnu zaštitu-HUSAR</t>
  </si>
  <si>
    <t>T879012</t>
  </si>
  <si>
    <t>Pomoć državama članicama u pripremi i imp.aktiv. upravljanja rizicima- NO RISK BASE</t>
  </si>
  <si>
    <t>Certifikacija Hrv.modula za urbano tragabje i spašavanje teške kategorije za eur.udruž.kap.za civilnu zaštitu-HUSAR</t>
  </si>
  <si>
    <t>Prijevozna sredstva u zračnom prometu</t>
  </si>
  <si>
    <t>Zravstvene i veterinarske usluge</t>
  </si>
  <si>
    <t>A879016</t>
  </si>
  <si>
    <t>Održavanje i opremanje zrakoplovnih snaga</t>
  </si>
  <si>
    <t>Medicinska i labaratorijska oprema</t>
  </si>
  <si>
    <t>K879015</t>
  </si>
  <si>
    <t>Sustav za rano upozoravanje i upravljanje krizama SRUUK</t>
  </si>
  <si>
    <t>K879017</t>
  </si>
  <si>
    <t>Rekonstrukcija zgrade PP Poreč</t>
  </si>
  <si>
    <t>Dodatna ulaganja na prijeviznim sredstvima</t>
  </si>
  <si>
    <t>Dodatna ulaganja na prijevoznim sredstvima</t>
  </si>
  <si>
    <t>Plaća za prekovremeni rad</t>
  </si>
  <si>
    <t>A879019</t>
  </si>
  <si>
    <t>POVRAT NEPRIHVATLJIVIH TROŠKOVA FINANCIRANIH IZ EU SREDSTAVA</t>
  </si>
  <si>
    <t>Uredska oprema i ostali materijalni rashodi</t>
  </si>
  <si>
    <t>K879018</t>
  </si>
  <si>
    <t>Fond za unutarnju sigurnost - instrumetn za granice i vize - izravna dodjela</t>
  </si>
  <si>
    <t>Ostale kazne</t>
  </si>
  <si>
    <t>PRIJELAZNI RESCEU MEHANIZAM</t>
  </si>
  <si>
    <t>T863016</t>
  </si>
  <si>
    <t xml:space="preserve">NATO-SPS G4968-ZAPOVJEDNI SUSTAV SLIJEDEĆE GENERACIJE </t>
  </si>
  <si>
    <t>IZVOR 53 Inozemne darovnice</t>
  </si>
  <si>
    <t>53 Inozemne darovnice</t>
  </si>
  <si>
    <t>Projekti iz fonda solidarnosti EU - MUP</t>
  </si>
  <si>
    <t>Projekti iz Nacionalnog plana oporavka i otpornosti - MUP - NPOO</t>
  </si>
  <si>
    <t>K879021</t>
  </si>
  <si>
    <t>K879020</t>
  </si>
  <si>
    <t>581 Mehanizam za oporavak i otpornost</t>
  </si>
  <si>
    <t>IZVOR 581 Mehanizam za oporavak i otpornost</t>
  </si>
  <si>
    <t xml:space="preserve">IZVOR 576 Fond solidarnosti </t>
  </si>
  <si>
    <t>Fond za unutarnju sigurnost - instrument za granice i vize - izravna dodjela</t>
  </si>
  <si>
    <t>Kapitalni prijenosi između proračunskih korisnika istog prpračuna</t>
  </si>
  <si>
    <t>Sitni invertar i auto gume</t>
  </si>
  <si>
    <t>IZVOR 5761 Fond solidarnosti Europske unije - potres ožujak 2020.</t>
  </si>
  <si>
    <t>Tekuće pomoći temeljem prijenosa EU sredstava</t>
  </si>
  <si>
    <t>Kapitalne pomoći temeljem prijenosa EU sredstava</t>
  </si>
  <si>
    <t>Pomoći temeljem prijenosa EU sredstava</t>
  </si>
  <si>
    <t>Višegodišnji nasadi i osnovno stado</t>
  </si>
  <si>
    <t>PROJEKTI IZ FONDA SOLIDARNOSTI EUROPSKE UNIJE - MUP</t>
  </si>
  <si>
    <t>IZVOR 5762 Fond solidarnosti Europske unije - potres prosinac 2020.</t>
  </si>
  <si>
    <t>5761 Fond solidarnosti EU - potres ožujak 2020.</t>
  </si>
  <si>
    <t>T879009</t>
  </si>
  <si>
    <t>PRIJEDLOG 2023.</t>
  </si>
  <si>
    <t>PRIJEDLOG 2024.</t>
  </si>
  <si>
    <t>PRIJEDLOG 2025.</t>
  </si>
  <si>
    <t>38</t>
  </si>
  <si>
    <t>Ostali rashodi</t>
  </si>
  <si>
    <t>31</t>
  </si>
  <si>
    <t>Rashodi za zaposlene</t>
  </si>
  <si>
    <t>32</t>
  </si>
  <si>
    <t>Materijalni rashodi</t>
  </si>
  <si>
    <t>34</t>
  </si>
  <si>
    <t>Financijski rashodi</t>
  </si>
  <si>
    <t>37</t>
  </si>
  <si>
    <t>Naknade građanima i kućanstvima na temelju osiguranja i druge naknade</t>
  </si>
  <si>
    <t>42</t>
  </si>
  <si>
    <t>Rashodi za nabavu proizvedene dugotrajne imovine</t>
  </si>
  <si>
    <t>45</t>
  </si>
  <si>
    <t>Rashodi za dodatna ulaganja na nefinancijskoj imovini</t>
  </si>
  <si>
    <t>41</t>
  </si>
  <si>
    <t>Rashodi za nabavu neproizvedene dugotrajne imovine</t>
  </si>
  <si>
    <t>RASHODI ZA DODATNA ULAGANJA NA NEF.IMOVINI</t>
  </si>
  <si>
    <t>Ostali nepomenuti građevinski objekti</t>
  </si>
  <si>
    <t>35</t>
  </si>
  <si>
    <t>Subvencije</t>
  </si>
  <si>
    <t>36</t>
  </si>
  <si>
    <t>Pomoći dane u inozemstvo i unutar općeg proračuna</t>
  </si>
  <si>
    <t>Hrvatski crveni križ</t>
  </si>
  <si>
    <t>K879022</t>
  </si>
  <si>
    <t>Fond za unutarnju sigurnost - 2021.-2027.</t>
  </si>
  <si>
    <t>K879023</t>
  </si>
  <si>
    <t>Fond za azil, migracije i integraciju 2021.-2027.</t>
  </si>
  <si>
    <t>Fond za integrirano upravljanje granicama - instrument za financijsku potporu u području upravljanja granicama i vizne politike 2021.-2027.</t>
  </si>
  <si>
    <t>K879024</t>
  </si>
  <si>
    <t>K879025</t>
  </si>
  <si>
    <t>OPERATIVNI PROGRAM KONKURENTNOST I KOHEZIJA 2021.-2027. - ZELENA HRVATSKA - MUP</t>
  </si>
  <si>
    <t>K879026</t>
  </si>
  <si>
    <t>OPERATIVNI PROGRAM KONKURENTNOST I KOHEZIJA 2021.-2027. - SOLIDARNA HRVATSKA - MUP</t>
  </si>
  <si>
    <t>K863027</t>
  </si>
  <si>
    <t>OPERATIVNI PROGRAM KONKURENTNOST I KOHEZIJA 2021.-2027. - PAMETNA HRVATSKA - MUP</t>
  </si>
  <si>
    <t>5762 Fond solidarnosti EU - potres prosincac 2020.</t>
  </si>
  <si>
    <t>K863024</t>
  </si>
  <si>
    <t>K863025</t>
  </si>
  <si>
    <t>K863026</t>
  </si>
  <si>
    <t>Logističko distributivno središte za operativno djelovanje TRUST</t>
  </si>
  <si>
    <t>Sustav na daljinsko upravljanje za KBRN dekontaminaciju DECON</t>
  </si>
  <si>
    <t>Premija osiguranja</t>
  </si>
  <si>
    <t>Ostali potrošni materijal</t>
  </si>
  <si>
    <t>Naknada troškova osobama izvan radnog odnosa</t>
  </si>
  <si>
    <t>Postrojenje i oprema</t>
  </si>
  <si>
    <t>Prijevozna srdstva u cestovnom prometu</t>
  </si>
  <si>
    <t>Plaća</t>
  </si>
  <si>
    <t>Plaća za redovan rad</t>
  </si>
  <si>
    <t>A879027</t>
  </si>
  <si>
    <t>Program konkurentnost i kohezija 2021.-2027.</t>
  </si>
  <si>
    <t>FOND ZA UNUTARNJU SIGURNOST - INSTRUMENT ZA POLICIJSKU SURADNJU, SPREČAVANJE I SUZBIJANJE KRIMINALA I UPRAVLJANJE KRIZAMA</t>
  </si>
  <si>
    <t>RASHODI ZA NABAVU NEPROIZVEDENE DUGOTRAJNE IMOVINE</t>
  </si>
  <si>
    <t>Nematerijalna imvina</t>
  </si>
  <si>
    <t>RASHODI ZA NABAVU PROIZVEDENE DUGOTRAJNE IMOVINE</t>
  </si>
  <si>
    <t>MATERIJALNI RASHODI</t>
  </si>
  <si>
    <t>OSTALI RASHODI</t>
  </si>
  <si>
    <t>Tekući prijenosi između proračunskih korisnika istog proračuna temeljem prijenosa EU sredstava</t>
  </si>
  <si>
    <t>RASHODI ZA ZAPOSLENE</t>
  </si>
  <si>
    <t>3813</t>
  </si>
  <si>
    <t>LIMIT</t>
  </si>
  <si>
    <t>POVEĆANJE U ODNOSU NA LIMIT</t>
  </si>
  <si>
    <t>UKUPNO:</t>
  </si>
  <si>
    <t>Rashodi poslovanja</t>
  </si>
  <si>
    <t>Razred</t>
  </si>
  <si>
    <t>Skupina</t>
  </si>
  <si>
    <t>Naziv rashoda</t>
  </si>
  <si>
    <t>Plan za 2023.</t>
  </si>
  <si>
    <t>Projekcija za 2024.</t>
  </si>
  <si>
    <t>Projekcija za 2025.</t>
  </si>
  <si>
    <t>3</t>
  </si>
  <si>
    <t>11</t>
  </si>
  <si>
    <t>Opći prihodi i primici</t>
  </si>
  <si>
    <t>12</t>
  </si>
  <si>
    <t>Sredstva učešća za pomoći</t>
  </si>
  <si>
    <t>51</t>
  </si>
  <si>
    <t>Pomoći EU</t>
  </si>
  <si>
    <t>52</t>
  </si>
  <si>
    <t>Ostale pomoći</t>
  </si>
  <si>
    <t>56</t>
  </si>
  <si>
    <t>Fondovi EU</t>
  </si>
  <si>
    <t>57</t>
  </si>
  <si>
    <t>Ostali programi EU</t>
  </si>
  <si>
    <t>Vlastiti prihodi</t>
  </si>
  <si>
    <t>43</t>
  </si>
  <si>
    <t>Ostali prihodi za posebne namjene</t>
  </si>
  <si>
    <t>55</t>
  </si>
  <si>
    <t>Refundacije iz pomoći EU</t>
  </si>
  <si>
    <t>58</t>
  </si>
  <si>
    <t>Instrumenti EU nove generacije</t>
  </si>
  <si>
    <t>61</t>
  </si>
  <si>
    <t>Donacije</t>
  </si>
  <si>
    <t>4</t>
  </si>
  <si>
    <t>Rashodi za nabavu nefinancijske imovine</t>
  </si>
  <si>
    <t>UKUPNI RASHODI - svi izvori</t>
  </si>
  <si>
    <t>udio u %</t>
  </si>
  <si>
    <t>PREGLED PLANIRANIH RASHODA U RAZDOBLJU 2023.-2025.</t>
  </si>
  <si>
    <t>Brojčana oznaka i naziv</t>
  </si>
  <si>
    <t>1</t>
  </si>
  <si>
    <t>Prihodi za posebne namjene</t>
  </si>
  <si>
    <t>5</t>
  </si>
  <si>
    <t>Pomoći</t>
  </si>
  <si>
    <t>6</t>
  </si>
  <si>
    <t>RASHODI PREMA IZVORIMA FINANCIRANJA U RAZDOBLJU 2023. -2025.</t>
  </si>
  <si>
    <t>Ukupne obveze</t>
  </si>
  <si>
    <t>Dospjele obveze</t>
  </si>
  <si>
    <t>Stanje obveza na dan 31.12.2021.</t>
  </si>
  <si>
    <t>Stanje obveza na dan 30.06.2022.</t>
  </si>
  <si>
    <t>- u kn -</t>
  </si>
  <si>
    <t>Zagreb, 08.11.2022.g.</t>
  </si>
  <si>
    <t>NOVI PLAN 
2022. rebalans studeni</t>
  </si>
  <si>
    <t>povećanje / smanjenje 2023. na rebalans</t>
  </si>
  <si>
    <t>5 (4-1)</t>
  </si>
  <si>
    <t>PLAN 2023.-2025. - rekapitualcija u kn</t>
  </si>
  <si>
    <t>- u EUR -</t>
  </si>
  <si>
    <t xml:space="preserve">FINANCIJSKI PLAN 2023. - 2025. </t>
  </si>
  <si>
    <t>OPĆI PRIHODI I PRIMICI (IZVOR 11 I IZVOR 12)</t>
  </si>
  <si>
    <t xml:space="preserve">OSTALI IZVORI </t>
  </si>
  <si>
    <t xml:space="preserve">PLAN 2023.-2025. rekapitulacija </t>
  </si>
  <si>
    <t>Prilog 2a</t>
  </si>
  <si>
    <t>Prilog 2b</t>
  </si>
  <si>
    <t>Prilog 2</t>
  </si>
  <si>
    <t xml:space="preserve">PRORAČUNSKI KORISNIK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</si>
</sst>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n&quot;;\-#,##0\ &quot;kn&quot;"/>
    <numFmt numFmtId="6" formatCode="#,##0\ &quot;kn&quot;;[Red]\-#,##0\ &quot;kn&quot;"/>
    <numFmt numFmtId="42" formatCode="_-* #,##0\ &quot;kn&quot;_-;\-* #,##0\ &quot;kn&quot;_-;_-* &quot;-&quot;\ &quot;kn&quot;_-;_-@_-"/>
    <numFmt numFmtId="164" formatCode="#,##0;\-\ #,##0"/>
    <numFmt numFmtId="167" formatCode="d/m/yyyy/;@"/>
  </numFmts>
  <fonts count="5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color theme="1"/>
      <name val="Arial Narrow"/>
      <family val="2"/>
    </font>
    <font>
      <sz val="12"/>
      <color theme="1"/>
      <name val="Times New Roman"/>
      <family val="1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name val="Arial"/>
      <family val="2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55"/>
      <color theme="0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3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 style="thin">
        <color rgb="FF339966"/>
      </left>
      <right/>
      <top/>
      <bottom/>
      <diagonal/>
    </border>
  </borders>
  <cellStyleXfs count="36">
    <xf numFmtId="0" fontId="0" fillId="0" borderId="0"/>
    <xf numFmtId="0" fontId="1" fillId="0" borderId="0"/>
    <xf numFmtId="4" fontId="4" fillId="5" borderId="4" applyNumberFormat="0" applyProtection="0">
      <alignment horizontal="left" vertical="center" indent="1" justifyLastLine="1"/>
    </xf>
    <xf numFmtId="0" fontId="4" fillId="7" borderId="4" applyNumberFormat="0" applyProtection="0">
      <alignment horizontal="left" vertical="center" indent="1" justifyLastLine="1"/>
    </xf>
    <xf numFmtId="0" fontId="4" fillId="10" borderId="4" applyNumberFormat="0" applyProtection="0">
      <alignment horizontal="left" vertical="center" indent="1" justifyLastLine="1"/>
    </xf>
    <xf numFmtId="0" fontId="1" fillId="0" borderId="0"/>
    <xf numFmtId="4" fontId="4" fillId="15" borderId="14" applyNumberFormat="0" applyProtection="0">
      <alignment vertical="center"/>
    </xf>
    <xf numFmtId="0" fontId="4" fillId="16" borderId="14" applyNumberFormat="0" applyProtection="0">
      <alignment horizontal="left" vertical="center" indent="1"/>
    </xf>
    <xf numFmtId="4" fontId="4" fillId="0" borderId="14" applyNumberFormat="0" applyProtection="0">
      <alignment horizontal="right" vertical="center"/>
    </xf>
    <xf numFmtId="0" fontId="29" fillId="0" borderId="0"/>
    <xf numFmtId="0" fontId="31" fillId="29" borderId="29" applyNumberFormat="0" applyProtection="0">
      <alignment horizontal="left" vertical="center" indent="1"/>
    </xf>
    <xf numFmtId="0" fontId="35" fillId="7" borderId="29" applyNumberFormat="0" applyProtection="0">
      <alignment horizontal="center" vertical="center"/>
    </xf>
    <xf numFmtId="4" fontId="34" fillId="30" borderId="29" applyNumberFormat="0" applyProtection="0">
      <alignment horizontal="left" vertical="center" indent="1"/>
    </xf>
    <xf numFmtId="0" fontId="1" fillId="0" borderId="0"/>
    <xf numFmtId="0" fontId="1" fillId="0" borderId="0"/>
    <xf numFmtId="0" fontId="44" fillId="0" borderId="0"/>
    <xf numFmtId="0" fontId="45" fillId="33" borderId="46" applyNumberFormat="0" applyProtection="0">
      <alignment horizontal="left" vertical="center" indent="1"/>
    </xf>
    <xf numFmtId="0" fontId="50" fillId="0" borderId="0"/>
    <xf numFmtId="0" fontId="51" fillId="34" borderId="0" applyNumberFormat="0" applyProtection="0">
      <alignment horizontal="left" wrapText="1" indent="4"/>
    </xf>
    <xf numFmtId="0" fontId="52" fillId="34" borderId="0" applyNumberFormat="0" applyProtection="0">
      <alignment horizontal="left" wrapText="1" indent="4"/>
    </xf>
    <xf numFmtId="0" fontId="53" fillId="34" borderId="0" applyNumberFormat="0" applyBorder="0" applyProtection="0">
      <alignment horizontal="left" indent="1"/>
    </xf>
    <xf numFmtId="0" fontId="52" fillId="0" borderId="0" applyFill="0" applyBorder="0">
      <alignment wrapText="1"/>
    </xf>
    <xf numFmtId="0" fontId="54" fillId="0" borderId="0"/>
    <xf numFmtId="0" fontId="50" fillId="35" borderId="54"/>
    <xf numFmtId="0" fontId="50" fillId="14" borderId="53"/>
    <xf numFmtId="0" fontId="50" fillId="35" borderId="0"/>
    <xf numFmtId="0" fontId="54" fillId="36" borderId="0" applyNumberFormat="0" applyBorder="0" applyProtection="0"/>
    <xf numFmtId="0" fontId="55" fillId="0" borderId="0" applyNumberFormat="0" applyFill="0" applyBorder="0" applyAlignment="0" applyProtection="0"/>
    <xf numFmtId="0" fontId="50" fillId="0" borderId="55" applyNumberFormat="0" applyFont="0" applyFill="0" applyAlignment="0"/>
    <xf numFmtId="0" fontId="50" fillId="0" borderId="56" applyNumberFormat="0" applyFont="0" applyFill="0" applyAlignment="0"/>
    <xf numFmtId="0" fontId="50" fillId="0" borderId="57" applyNumberFormat="0" applyFont="0" applyFill="0"/>
    <xf numFmtId="0" fontId="50" fillId="0" borderId="58" applyNumberFormat="0" applyFont="0" applyFill="0" applyAlignment="0"/>
    <xf numFmtId="167" fontId="50" fillId="0" borderId="0" applyFont="0" applyFill="0" applyBorder="0" applyAlignment="0"/>
    <xf numFmtId="6" fontId="50" fillId="23" borderId="0" applyFont="0" applyBorder="0" applyAlignment="0"/>
    <xf numFmtId="5" fontId="50" fillId="0" borderId="0" applyFont="0" applyFill="0" applyBorder="0" applyAlignment="0" applyProtection="0"/>
    <xf numFmtId="42" fontId="50" fillId="0" borderId="0" applyFont="0" applyFill="0" applyBorder="0" applyAlignment="0" applyProtection="0"/>
  </cellStyleXfs>
  <cellXfs count="6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vertical="center" wrapText="1"/>
    </xf>
    <xf numFmtId="3" fontId="6" fillId="8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3" fillId="0" borderId="1" xfId="0" applyFont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/>
    <xf numFmtId="3" fontId="3" fillId="9" borderId="1" xfId="0" applyNumberFormat="1" applyFont="1" applyFill="1" applyBorder="1" applyAlignment="1">
      <alignment horizontal="right" vertical="center"/>
    </xf>
    <xf numFmtId="3" fontId="7" fillId="0" borderId="0" xfId="0" applyNumberFormat="1" applyFont="1"/>
    <xf numFmtId="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7" fillId="0" borderId="0" xfId="0" applyFont="1" applyFill="1"/>
    <xf numFmtId="0" fontId="6" fillId="0" borderId="0" xfId="0" applyFont="1" applyFill="1"/>
    <xf numFmtId="3" fontId="5" fillId="8" borderId="6" xfId="3" quotePrefix="1" applyNumberFormat="1" applyFont="1" applyFill="1" applyBorder="1" applyAlignment="1">
      <alignment horizontal="left" vertical="center"/>
    </xf>
    <xf numFmtId="0" fontId="12" fillId="0" borderId="0" xfId="0" applyFont="1" applyAlignment="1"/>
    <xf numFmtId="3" fontId="12" fillId="0" borderId="0" xfId="0" applyNumberFormat="1" applyFont="1" applyAlignment="1"/>
    <xf numFmtId="0" fontId="13" fillId="0" borderId="0" xfId="0" applyFont="1" applyAlignment="1"/>
    <xf numFmtId="49" fontId="6" fillId="0" borderId="1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4" fillId="0" borderId="0" xfId="0" applyFont="1"/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left"/>
    </xf>
    <xf numFmtId="3" fontId="7" fillId="0" borderId="9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3" fontId="7" fillId="0" borderId="9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horizontal="right" vertical="center"/>
    </xf>
    <xf numFmtId="49" fontId="5" fillId="8" borderId="5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vertical="center" wrapText="1"/>
    </xf>
    <xf numFmtId="3" fontId="5" fillId="8" borderId="9" xfId="0" applyNumberFormat="1" applyFont="1" applyFill="1" applyBorder="1" applyAlignment="1">
      <alignment horizontal="right" vertical="center"/>
    </xf>
    <xf numFmtId="3" fontId="6" fillId="9" borderId="9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/>
    </xf>
    <xf numFmtId="0" fontId="5" fillId="0" borderId="16" xfId="7" quotePrefix="1" applyFont="1" applyFill="1" applyBorder="1" applyAlignment="1">
      <alignment vertical="center"/>
    </xf>
    <xf numFmtId="0" fontId="5" fillId="0" borderId="16" xfId="7" quotePrefix="1" applyFont="1" applyFill="1" applyBorder="1" applyAlignment="1">
      <alignment horizontal="left" vertical="center" wrapText="1"/>
    </xf>
    <xf numFmtId="3" fontId="5" fillId="0" borderId="16" xfId="6" applyNumberFormat="1" applyFont="1" applyFill="1" applyBorder="1">
      <alignment vertical="center"/>
    </xf>
    <xf numFmtId="0" fontId="8" fillId="0" borderId="16" xfId="7" quotePrefix="1" applyFont="1" applyFill="1" applyBorder="1" applyAlignment="1">
      <alignment horizontal="left" vertical="center" wrapText="1"/>
    </xf>
    <xf numFmtId="3" fontId="8" fillId="0" borderId="16" xfId="8" applyNumberFormat="1" applyFont="1" applyFill="1" applyBorder="1">
      <alignment horizontal="right" vertical="center"/>
    </xf>
    <xf numFmtId="0" fontId="5" fillId="17" borderId="15" xfId="3" quotePrefix="1" applyFont="1" applyFill="1" applyBorder="1" applyAlignment="1">
      <alignment vertical="center"/>
    </xf>
    <xf numFmtId="0" fontId="5" fillId="17" borderId="15" xfId="3" quotePrefix="1" applyFont="1" applyFill="1" applyBorder="1" applyAlignment="1">
      <alignment horizontal="left" vertical="center" wrapText="1"/>
    </xf>
    <xf numFmtId="3" fontId="5" fillId="17" borderId="15" xfId="6" applyNumberFormat="1" applyFont="1" applyFill="1" applyBorder="1">
      <alignment vertical="center"/>
    </xf>
    <xf numFmtId="0" fontId="0" fillId="0" borderId="0" xfId="0" applyFill="1"/>
    <xf numFmtId="0" fontId="14" fillId="0" borderId="0" xfId="0" applyFont="1" applyFill="1"/>
    <xf numFmtId="0" fontId="5" fillId="8" borderId="16" xfId="3" quotePrefix="1" applyFont="1" applyFill="1" applyBorder="1" applyAlignment="1">
      <alignment vertical="center"/>
    </xf>
    <xf numFmtId="0" fontId="5" fillId="8" borderId="16" xfId="3" quotePrefix="1" applyFont="1" applyFill="1" applyBorder="1" applyAlignment="1">
      <alignment horizontal="left" vertical="center" wrapText="1"/>
    </xf>
    <xf numFmtId="3" fontId="5" fillId="8" borderId="16" xfId="6" applyNumberFormat="1" applyFont="1" applyFill="1" applyBorder="1">
      <alignment vertical="center"/>
    </xf>
    <xf numFmtId="3" fontId="5" fillId="9" borderId="16" xfId="6" applyNumberFormat="1" applyFont="1" applyFill="1" applyBorder="1">
      <alignment vertical="center"/>
    </xf>
    <xf numFmtId="0" fontId="8" fillId="0" borderId="16" xfId="7" quotePrefix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3" fontId="3" fillId="19" borderId="1" xfId="0" applyNumberFormat="1" applyFont="1" applyFill="1" applyBorder="1" applyAlignment="1">
      <alignment horizontal="right" vertical="center"/>
    </xf>
    <xf numFmtId="49" fontId="10" fillId="13" borderId="1" xfId="0" applyNumberFormat="1" applyFont="1" applyFill="1" applyBorder="1" applyAlignment="1">
      <alignment horizontal="center" vertical="center" wrapText="1"/>
    </xf>
    <xf numFmtId="3" fontId="9" fillId="13" borderId="1" xfId="0" applyNumberFormat="1" applyFont="1" applyFill="1" applyBorder="1" applyAlignment="1">
      <alignment horizontal="right" vertical="center" wrapText="1"/>
    </xf>
    <xf numFmtId="0" fontId="5" fillId="0" borderId="16" xfId="7" quotePrefix="1" applyFont="1" applyFill="1" applyBorder="1" applyAlignment="1">
      <alignment horizontal="left" vertical="center"/>
    </xf>
    <xf numFmtId="3" fontId="5" fillId="19" borderId="16" xfId="6" applyNumberFormat="1" applyFont="1" applyFill="1" applyBorder="1">
      <alignment vertical="center"/>
    </xf>
    <xf numFmtId="164" fontId="8" fillId="0" borderId="16" xfId="8" applyNumberFormat="1" applyFont="1" applyFill="1" applyBorder="1">
      <alignment horizontal="right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vertical="center" wrapText="1"/>
    </xf>
    <xf numFmtId="3" fontId="6" fillId="8" borderId="16" xfId="0" applyNumberFormat="1" applyFont="1" applyFill="1" applyBorder="1" applyAlignment="1">
      <alignment horizontal="right" vertical="center"/>
    </xf>
    <xf numFmtId="164" fontId="5" fillId="0" borderId="16" xfId="6" applyNumberFormat="1" applyFont="1" applyFill="1" applyBorder="1">
      <alignment vertical="center"/>
    </xf>
    <xf numFmtId="3" fontId="8" fillId="0" borderId="16" xfId="8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8" fillId="0" borderId="16" xfId="8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3" fontId="8" fillId="0" borderId="16" xfId="6" applyNumberFormat="1" applyFont="1" applyFill="1" applyBorder="1">
      <alignment vertical="center"/>
    </xf>
    <xf numFmtId="0" fontId="6" fillId="20" borderId="16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3" fontId="7" fillId="2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Font="1" applyAlignment="1">
      <alignment horizontal="center"/>
    </xf>
    <xf numFmtId="3" fontId="1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17" xfId="0" applyFont="1" applyFill="1" applyBorder="1" applyAlignment="1">
      <alignment vertical="center"/>
    </xf>
    <xf numFmtId="0" fontId="6" fillId="0" borderId="0" xfId="0" applyFont="1" applyAlignment="1"/>
    <xf numFmtId="0" fontId="16" fillId="0" borderId="0" xfId="0" applyFont="1" applyAlignment="1"/>
    <xf numFmtId="49" fontId="18" fillId="13" borderId="3" xfId="0" applyNumberFormat="1" applyFont="1" applyFill="1" applyBorder="1" applyAlignment="1">
      <alignment horizontal="center" wrapText="1"/>
    </xf>
    <xf numFmtId="49" fontId="18" fillId="13" borderId="3" xfId="0" applyNumberFormat="1" applyFont="1" applyFill="1" applyBorder="1" applyAlignment="1">
      <alignment horizontal="left" wrapText="1"/>
    </xf>
    <xf numFmtId="3" fontId="19" fillId="13" borderId="13" xfId="0" applyNumberFormat="1" applyFont="1" applyFill="1" applyBorder="1" applyAlignment="1">
      <alignment horizontal="right" wrapText="1"/>
    </xf>
    <xf numFmtId="3" fontId="20" fillId="0" borderId="21" xfId="0" applyNumberFormat="1" applyFont="1" applyBorder="1" applyAlignment="1"/>
    <xf numFmtId="49" fontId="20" fillId="0" borderId="8" xfId="0" applyNumberFormat="1" applyFont="1" applyBorder="1" applyAlignment="1"/>
    <xf numFmtId="3" fontId="20" fillId="0" borderId="8" xfId="0" applyNumberFormat="1" applyFont="1" applyBorder="1" applyAlignment="1"/>
    <xf numFmtId="0" fontId="8" fillId="0" borderId="17" xfId="7" quotePrefix="1" applyFont="1" applyFill="1" applyBorder="1" applyAlignment="1">
      <alignment horizontal="center" vertical="center"/>
    </xf>
    <xf numFmtId="0" fontId="8" fillId="0" borderId="17" xfId="7" quotePrefix="1" applyFont="1" applyFill="1" applyBorder="1" applyAlignment="1">
      <alignment horizontal="left" vertical="center" wrapText="1"/>
    </xf>
    <xf numFmtId="3" fontId="8" fillId="0" borderId="17" xfId="8" applyNumberFormat="1" applyFont="1" applyFill="1" applyBorder="1">
      <alignment horizontal="right" vertical="center"/>
    </xf>
    <xf numFmtId="0" fontId="5" fillId="0" borderId="17" xfId="7" quotePrefix="1" applyFont="1" applyFill="1" applyBorder="1" applyAlignment="1">
      <alignment horizontal="left" vertical="center" wrapText="1"/>
    </xf>
    <xf numFmtId="0" fontId="5" fillId="0" borderId="17" xfId="7" quotePrefix="1" applyFont="1" applyFill="1" applyBorder="1" applyAlignment="1">
      <alignment horizontal="left" vertical="center"/>
    </xf>
    <xf numFmtId="164" fontId="8" fillId="0" borderId="17" xfId="8" applyNumberFormat="1" applyFont="1" applyFill="1" applyBorder="1">
      <alignment horizontal="right" vertical="center"/>
    </xf>
    <xf numFmtId="3" fontId="8" fillId="0" borderId="17" xfId="6" applyNumberFormat="1" applyFont="1" applyFill="1" applyBorder="1">
      <alignment vertical="center"/>
    </xf>
    <xf numFmtId="3" fontId="8" fillId="0" borderId="17" xfId="6" applyNumberFormat="1" applyFont="1" applyFill="1" applyBorder="1" applyAlignment="1">
      <alignment horizontal="right" vertical="center"/>
    </xf>
    <xf numFmtId="0" fontId="22" fillId="0" borderId="0" xfId="0" applyFont="1"/>
    <xf numFmtId="49" fontId="23" fillId="12" borderId="12" xfId="0" applyNumberFormat="1" applyFont="1" applyFill="1" applyBorder="1" applyAlignment="1">
      <alignment horizontal="center" vertical="center" wrapText="1"/>
    </xf>
    <xf numFmtId="49" fontId="23" fillId="12" borderId="12" xfId="0" applyNumberFormat="1" applyFont="1" applyFill="1" applyBorder="1" applyAlignment="1">
      <alignment horizontal="left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18" fillId="11" borderId="17" xfId="0" applyNumberFormat="1" applyFont="1" applyFill="1" applyBorder="1" applyAlignment="1">
      <alignment horizontal="center" wrapText="1"/>
    </xf>
    <xf numFmtId="49" fontId="18" fillId="11" borderId="17" xfId="0" applyNumberFormat="1" applyFont="1" applyFill="1" applyBorder="1" applyAlignment="1">
      <alignment horizontal="left" wrapText="1"/>
    </xf>
    <xf numFmtId="3" fontId="19" fillId="11" borderId="18" xfId="0" applyNumberFormat="1" applyFont="1" applyFill="1" applyBorder="1" applyAlignment="1">
      <alignment horizontal="right" wrapText="1"/>
    </xf>
    <xf numFmtId="49" fontId="18" fillId="14" borderId="17" xfId="0" applyNumberFormat="1" applyFont="1" applyFill="1" applyBorder="1" applyAlignment="1">
      <alignment horizontal="center" wrapText="1"/>
    </xf>
    <xf numFmtId="49" fontId="18" fillId="14" borderId="17" xfId="0" applyNumberFormat="1" applyFont="1" applyFill="1" applyBorder="1" applyAlignment="1">
      <alignment horizontal="left" wrapText="1"/>
    </xf>
    <xf numFmtId="3" fontId="19" fillId="14" borderId="18" xfId="0" applyNumberFormat="1" applyFont="1" applyFill="1" applyBorder="1" applyAlignment="1">
      <alignment horizontal="right" wrapText="1"/>
    </xf>
    <xf numFmtId="49" fontId="20" fillId="3" borderId="21" xfId="0" applyNumberFormat="1" applyFont="1" applyFill="1" applyBorder="1" applyAlignment="1">
      <alignment horizontal="center" wrapText="1"/>
    </xf>
    <xf numFmtId="0" fontId="11" fillId="3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26" fillId="0" borderId="17" xfId="8" applyNumberFormat="1" applyFont="1" applyFill="1" applyBorder="1">
      <alignment horizontal="right" vertical="center"/>
    </xf>
    <xf numFmtId="0" fontId="2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/>
    </xf>
    <xf numFmtId="0" fontId="0" fillId="3" borderId="0" xfId="0" applyFont="1" applyFill="1"/>
    <xf numFmtId="0" fontId="5" fillId="8" borderId="17" xfId="3" quotePrefix="1" applyFont="1" applyFill="1" applyBorder="1" applyAlignment="1">
      <alignment vertical="center"/>
    </xf>
    <xf numFmtId="0" fontId="5" fillId="8" borderId="17" xfId="3" quotePrefix="1" applyFont="1" applyFill="1" applyBorder="1" applyAlignment="1">
      <alignment horizontal="left" vertical="center" wrapText="1"/>
    </xf>
    <xf numFmtId="0" fontId="8" fillId="3" borderId="17" xfId="7" quotePrefix="1" applyFont="1" applyFill="1" applyBorder="1" applyAlignment="1">
      <alignment horizontal="center" vertical="center"/>
    </xf>
    <xf numFmtId="0" fontId="8" fillId="3" borderId="17" xfId="7" quotePrefix="1" applyFont="1" applyFill="1" applyBorder="1" applyAlignment="1">
      <alignment horizontal="left" vertical="center" wrapText="1"/>
    </xf>
    <xf numFmtId="3" fontId="8" fillId="3" borderId="16" xfId="8" applyNumberFormat="1" applyFont="1" applyFill="1" applyBorder="1">
      <alignment horizontal="right" vertical="center"/>
    </xf>
    <xf numFmtId="0" fontId="3" fillId="3" borderId="17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vertical="center" wrapText="1"/>
    </xf>
    <xf numFmtId="0" fontId="0" fillId="3" borderId="0" xfId="0" applyFill="1"/>
    <xf numFmtId="0" fontId="0" fillId="0" borderId="0" xfId="0" applyFont="1" applyFill="1" applyAlignment="1"/>
    <xf numFmtId="0" fontId="21" fillId="0" borderId="17" xfId="7" quotePrefix="1" applyFont="1" applyFill="1" applyBorder="1" applyAlignment="1">
      <alignment horizontal="center" vertical="center"/>
    </xf>
    <xf numFmtId="3" fontId="21" fillId="0" borderId="17" xfId="6" applyNumberFormat="1" applyFont="1" applyFill="1" applyBorder="1">
      <alignment vertical="center"/>
    </xf>
    <xf numFmtId="3" fontId="8" fillId="3" borderId="17" xfId="6" applyNumberFormat="1" applyFont="1" applyFill="1" applyBorder="1">
      <alignment vertical="center"/>
    </xf>
    <xf numFmtId="0" fontId="8" fillId="3" borderId="16" xfId="7" quotePrefix="1" applyFont="1" applyFill="1" applyBorder="1" applyAlignment="1">
      <alignment horizontal="center" vertical="center"/>
    </xf>
    <xf numFmtId="0" fontId="8" fillId="3" borderId="16" xfId="7" quotePrefix="1" applyFont="1" applyFill="1" applyBorder="1" applyAlignment="1">
      <alignment horizontal="left" vertical="center" wrapText="1"/>
    </xf>
    <xf numFmtId="0" fontId="3" fillId="22" borderId="19" xfId="0" applyFont="1" applyFill="1" applyBorder="1" applyAlignment="1">
      <alignment vertical="center"/>
    </xf>
    <xf numFmtId="0" fontId="3" fillId="22" borderId="17" xfId="0" applyFont="1" applyFill="1" applyBorder="1" applyAlignment="1">
      <alignment vertical="center"/>
    </xf>
    <xf numFmtId="3" fontId="6" fillId="22" borderId="17" xfId="0" applyNumberFormat="1" applyFont="1" applyFill="1" applyBorder="1" applyAlignment="1">
      <alignment horizontal="right" vertical="center"/>
    </xf>
    <xf numFmtId="3" fontId="3" fillId="22" borderId="17" xfId="0" applyNumberFormat="1" applyFont="1" applyFill="1" applyBorder="1" applyAlignment="1">
      <alignment horizontal="right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vertical="center" wrapText="1"/>
    </xf>
    <xf numFmtId="3" fontId="10" fillId="22" borderId="17" xfId="0" applyNumberFormat="1" applyFont="1" applyFill="1" applyBorder="1" applyAlignment="1">
      <alignment horizontal="right" vertical="center"/>
    </xf>
    <xf numFmtId="0" fontId="10" fillId="0" borderId="0" xfId="0" applyFont="1"/>
    <xf numFmtId="0" fontId="9" fillId="22" borderId="17" xfId="0" applyFont="1" applyFill="1" applyBorder="1" applyAlignment="1">
      <alignment horizontal="left" vertical="center"/>
    </xf>
    <xf numFmtId="0" fontId="9" fillId="22" borderId="1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22" borderId="19" xfId="0" applyFont="1" applyFill="1" applyBorder="1" applyAlignment="1">
      <alignment horizontal="center" vertical="center"/>
    </xf>
    <xf numFmtId="0" fontId="26" fillId="22" borderId="17" xfId="7" quotePrefix="1" applyFont="1" applyFill="1" applyBorder="1" applyAlignment="1">
      <alignment horizontal="left" vertical="center" wrapText="1"/>
    </xf>
    <xf numFmtId="3" fontId="26" fillId="22" borderId="17" xfId="8" applyNumberFormat="1" applyFont="1" applyFill="1" applyBorder="1">
      <alignment horizontal="right" vertical="center"/>
    </xf>
    <xf numFmtId="0" fontId="26" fillId="22" borderId="17" xfId="7" quotePrefix="1" applyFont="1" applyFill="1" applyBorder="1" applyAlignment="1">
      <alignment horizontal="left" vertical="center"/>
    </xf>
    <xf numFmtId="0" fontId="10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vertical="center" wrapText="1"/>
    </xf>
    <xf numFmtId="0" fontId="3" fillId="22" borderId="17" xfId="0" applyFont="1" applyFill="1" applyBorder="1" applyAlignment="1">
      <alignment vertical="center" wrapText="1"/>
    </xf>
    <xf numFmtId="0" fontId="10" fillId="22" borderId="17" xfId="0" applyFont="1" applyFill="1" applyBorder="1" applyAlignment="1">
      <alignment horizontal="left" vertical="center"/>
    </xf>
    <xf numFmtId="0" fontId="9" fillId="22" borderId="17" xfId="0" applyFont="1" applyFill="1" applyBorder="1" applyAlignment="1">
      <alignment vertical="center"/>
    </xf>
    <xf numFmtId="3" fontId="9" fillId="22" borderId="17" xfId="0" applyNumberFormat="1" applyFont="1" applyFill="1" applyBorder="1" applyAlignment="1">
      <alignment horizontal="right" vertical="center"/>
    </xf>
    <xf numFmtId="3" fontId="5" fillId="0" borderId="17" xfId="6" applyNumberFormat="1" applyFont="1" applyFill="1" applyBorder="1">
      <alignment vertical="center"/>
    </xf>
    <xf numFmtId="3" fontId="5" fillId="8" borderId="17" xfId="6" applyNumberFormat="1" applyFont="1" applyFill="1" applyBorder="1">
      <alignment vertical="center"/>
    </xf>
    <xf numFmtId="3" fontId="5" fillId="19" borderId="17" xfId="6" applyNumberFormat="1" applyFont="1" applyFill="1" applyBorder="1">
      <alignment vertical="center"/>
    </xf>
    <xf numFmtId="0" fontId="21" fillId="0" borderId="17" xfId="7" quotePrefix="1" applyFont="1" applyFill="1" applyBorder="1" applyAlignment="1">
      <alignment horizontal="left" vertical="center" wrapText="1"/>
    </xf>
    <xf numFmtId="0" fontId="26" fillId="0" borderId="17" xfId="7" quotePrefix="1" applyFont="1" applyFill="1" applyBorder="1" applyAlignment="1">
      <alignment horizontal="left" vertical="center"/>
    </xf>
    <xf numFmtId="3" fontId="26" fillId="0" borderId="17" xfId="6" applyNumberFormat="1" applyFont="1" applyFill="1" applyBorder="1">
      <alignment vertical="center"/>
    </xf>
    <xf numFmtId="0" fontId="26" fillId="0" borderId="17" xfId="7" quotePrefix="1" applyFont="1" applyFill="1" applyBorder="1" applyAlignment="1">
      <alignment horizontal="left" vertical="center" wrapText="1"/>
    </xf>
    <xf numFmtId="3" fontId="5" fillId="3" borderId="17" xfId="6" applyNumberFormat="1" applyFont="1" applyFill="1" applyBorder="1">
      <alignment vertical="center"/>
    </xf>
    <xf numFmtId="0" fontId="3" fillId="3" borderId="17" xfId="0" applyFont="1" applyFill="1" applyBorder="1" applyAlignment="1">
      <alignment vertical="center" wrapText="1"/>
    </xf>
    <xf numFmtId="3" fontId="21" fillId="3" borderId="17" xfId="6" applyNumberFormat="1" applyFont="1" applyFill="1" applyBorder="1">
      <alignment vertical="center"/>
    </xf>
    <xf numFmtId="0" fontId="6" fillId="0" borderId="0" xfId="0" applyFont="1" applyAlignment="1">
      <alignment horizontal="center"/>
    </xf>
    <xf numFmtId="3" fontId="17" fillId="0" borderId="0" xfId="0" applyNumberFormat="1" applyFont="1"/>
    <xf numFmtId="3" fontId="7" fillId="0" borderId="20" xfId="0" applyNumberFormat="1" applyFont="1" applyFill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7" fillId="3" borderId="20" xfId="0" applyNumberFormat="1" applyFont="1" applyFill="1" applyBorder="1" applyAlignment="1">
      <alignment horizontal="right" vertical="center"/>
    </xf>
    <xf numFmtId="3" fontId="7" fillId="2" borderId="20" xfId="0" applyNumberFormat="1" applyFont="1" applyFill="1" applyBorder="1" applyAlignment="1">
      <alignment horizontal="right" vertical="center"/>
    </xf>
    <xf numFmtId="3" fontId="8" fillId="0" borderId="20" xfId="8" applyNumberFormat="1" applyFont="1" applyFill="1" applyBorder="1">
      <alignment horizontal="right" vertical="center"/>
    </xf>
    <xf numFmtId="3" fontId="8" fillId="0" borderId="20" xfId="6" applyNumberFormat="1" applyFont="1" applyFill="1" applyBorder="1">
      <alignment vertical="center"/>
    </xf>
    <xf numFmtId="3" fontId="8" fillId="0" borderId="20" xfId="6" applyNumberFormat="1" applyFont="1" applyFill="1" applyBorder="1" applyAlignment="1">
      <alignment horizontal="right" vertical="center"/>
    </xf>
    <xf numFmtId="3" fontId="21" fillId="0" borderId="20" xfId="6" applyNumberFormat="1" applyFont="1" applyFill="1" applyBorder="1">
      <alignment vertical="center"/>
    </xf>
    <xf numFmtId="3" fontId="6" fillId="4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right" vertical="center"/>
    </xf>
    <xf numFmtId="3" fontId="5" fillId="8" borderId="25" xfId="0" applyNumberFormat="1" applyFont="1" applyFill="1" applyBorder="1" applyAlignment="1">
      <alignment horizontal="right" vertical="center"/>
    </xf>
    <xf numFmtId="3" fontId="6" fillId="9" borderId="25" xfId="0" applyNumberFormat="1" applyFont="1" applyFill="1" applyBorder="1" applyAlignment="1">
      <alignment horizontal="right" vertical="center"/>
    </xf>
    <xf numFmtId="3" fontId="6" fillId="22" borderId="25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6" fillId="8" borderId="25" xfId="0" applyNumberFormat="1" applyFont="1" applyFill="1" applyBorder="1" applyAlignment="1">
      <alignment horizontal="right" vertical="center"/>
    </xf>
    <xf numFmtId="3" fontId="3" fillId="9" borderId="25" xfId="0" applyNumberFormat="1" applyFont="1" applyFill="1" applyBorder="1" applyAlignment="1">
      <alignment horizontal="right" vertical="center"/>
    </xf>
    <xf numFmtId="3" fontId="3" fillId="22" borderId="25" xfId="0" applyNumberFormat="1" applyFont="1" applyFill="1" applyBorder="1" applyAlignment="1">
      <alignment horizontal="right" vertical="center"/>
    </xf>
    <xf numFmtId="3" fontId="10" fillId="22" borderId="25" xfId="0" applyNumberFormat="1" applyFont="1" applyFill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7" fillId="2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5" fillId="17" borderId="26" xfId="6" applyNumberFormat="1" applyFont="1" applyFill="1" applyBorder="1">
      <alignment vertical="center"/>
    </xf>
    <xf numFmtId="3" fontId="5" fillId="0" borderId="25" xfId="6" applyNumberFormat="1" applyFont="1" applyFill="1" applyBorder="1">
      <alignment vertical="center"/>
    </xf>
    <xf numFmtId="3" fontId="8" fillId="0" borderId="25" xfId="8" applyNumberFormat="1" applyFont="1" applyFill="1" applyBorder="1">
      <alignment horizontal="right" vertical="center"/>
    </xf>
    <xf numFmtId="3" fontId="26" fillId="22" borderId="25" xfId="8" applyNumberFormat="1" applyFont="1" applyFill="1" applyBorder="1">
      <alignment horizontal="right" vertical="center"/>
    </xf>
    <xf numFmtId="3" fontId="26" fillId="0" borderId="25" xfId="8" applyNumberFormat="1" applyFont="1" applyFill="1" applyBorder="1">
      <alignment horizontal="right" vertical="center"/>
    </xf>
    <xf numFmtId="3" fontId="5" fillId="8" borderId="25" xfId="6" applyNumberFormat="1" applyFont="1" applyFill="1" applyBorder="1">
      <alignment vertical="center"/>
    </xf>
    <xf numFmtId="3" fontId="5" fillId="9" borderId="25" xfId="6" applyNumberFormat="1" applyFont="1" applyFill="1" applyBorder="1">
      <alignment vertical="center"/>
    </xf>
    <xf numFmtId="3" fontId="9" fillId="22" borderId="25" xfId="0" applyNumberFormat="1" applyFont="1" applyFill="1" applyBorder="1" applyAlignment="1">
      <alignment horizontal="right" vertical="center"/>
    </xf>
    <xf numFmtId="3" fontId="3" fillId="19" borderId="25" xfId="0" applyNumberFormat="1" applyFont="1" applyFill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5" fillId="19" borderId="25" xfId="6" applyNumberFormat="1" applyFont="1" applyFill="1" applyBorder="1">
      <alignment vertical="center"/>
    </xf>
    <xf numFmtId="164" fontId="5" fillId="0" borderId="25" xfId="6" applyNumberFormat="1" applyFont="1" applyFill="1" applyBorder="1">
      <alignment vertical="center"/>
    </xf>
    <xf numFmtId="164" fontId="8" fillId="0" borderId="25" xfId="8" applyNumberFormat="1" applyFont="1" applyFill="1" applyBorder="1">
      <alignment horizontal="right" vertical="center"/>
    </xf>
    <xf numFmtId="3" fontId="8" fillId="0" borderId="25" xfId="8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3" fontId="26" fillId="0" borderId="25" xfId="6" applyNumberFormat="1" applyFont="1" applyFill="1" applyBorder="1">
      <alignment vertical="center"/>
    </xf>
    <xf numFmtId="3" fontId="5" fillId="3" borderId="25" xfId="6" applyNumberFormat="1" applyFont="1" applyFill="1" applyBorder="1">
      <alignment vertical="center"/>
    </xf>
    <xf numFmtId="3" fontId="9" fillId="13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13" fillId="0" borderId="27" xfId="0" applyNumberFormat="1" applyFont="1" applyBorder="1" applyAlignment="1">
      <alignment horizontal="right" vertical="center" wrapText="1"/>
    </xf>
    <xf numFmtId="3" fontId="12" fillId="0" borderId="25" xfId="0" applyNumberFormat="1" applyFont="1" applyFill="1" applyBorder="1" applyAlignment="1">
      <alignment horizontal="right" vertical="center"/>
    </xf>
    <xf numFmtId="3" fontId="21" fillId="0" borderId="25" xfId="6" applyNumberFormat="1" applyFont="1" applyFill="1" applyBorder="1">
      <alignment vertical="center"/>
    </xf>
    <xf numFmtId="3" fontId="8" fillId="3" borderId="25" xfId="8" applyNumberFormat="1" applyFont="1" applyFill="1" applyBorder="1">
      <alignment horizontal="right" vertical="center"/>
    </xf>
    <xf numFmtId="3" fontId="8" fillId="3" borderId="25" xfId="6" applyNumberFormat="1" applyFont="1" applyFill="1" applyBorder="1">
      <alignment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vertical="center" wrapText="1"/>
    </xf>
    <xf numFmtId="0" fontId="11" fillId="24" borderId="17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vertical="center" wrapText="1"/>
    </xf>
    <xf numFmtId="0" fontId="12" fillId="0" borderId="0" xfId="0" applyFont="1" applyFill="1"/>
    <xf numFmtId="3" fontId="26" fillId="0" borderId="17" xfId="6" applyNumberFormat="1" applyFont="1" applyFill="1" applyBorder="1" applyAlignment="1">
      <alignment horizontal="right" vertical="center"/>
    </xf>
    <xf numFmtId="0" fontId="5" fillId="22" borderId="16" xfId="7" quotePrefix="1" applyFont="1" applyFill="1" applyBorder="1" applyAlignment="1">
      <alignment horizontal="left" vertical="center"/>
    </xf>
    <xf numFmtId="0" fontId="5" fillId="22" borderId="16" xfId="7" quotePrefix="1" applyFont="1" applyFill="1" applyBorder="1" applyAlignment="1">
      <alignment horizontal="left" vertical="center" wrapText="1"/>
    </xf>
    <xf numFmtId="3" fontId="5" fillId="22" borderId="16" xfId="6" applyNumberFormat="1" applyFont="1" applyFill="1" applyBorder="1">
      <alignment vertical="center"/>
    </xf>
    <xf numFmtId="3" fontId="5" fillId="22" borderId="25" xfId="6" applyNumberFormat="1" applyFont="1" applyFill="1" applyBorder="1">
      <alignment vertical="center"/>
    </xf>
    <xf numFmtId="3" fontId="5" fillId="22" borderId="17" xfId="6" applyNumberFormat="1" applyFont="1" applyFill="1" applyBorder="1">
      <alignment vertical="center"/>
    </xf>
    <xf numFmtId="0" fontId="3" fillId="22" borderId="17" xfId="0" applyFont="1" applyFill="1" applyBorder="1" applyAlignment="1">
      <alignment horizontal="left" vertical="center"/>
    </xf>
    <xf numFmtId="3" fontId="26" fillId="22" borderId="17" xfId="6" applyNumberFormat="1" applyFont="1" applyFill="1" applyBorder="1" applyAlignment="1">
      <alignment horizontal="right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vertical="center" wrapText="1"/>
    </xf>
    <xf numFmtId="0" fontId="3" fillId="26" borderId="17" xfId="0" applyFont="1" applyFill="1" applyBorder="1" applyAlignment="1">
      <alignment horizontal="left" vertical="center"/>
    </xf>
    <xf numFmtId="0" fontId="3" fillId="26" borderId="17" xfId="0" applyFont="1" applyFill="1" applyBorder="1" applyAlignment="1">
      <alignment vertical="center" wrapText="1"/>
    </xf>
    <xf numFmtId="0" fontId="3" fillId="27" borderId="17" xfId="0" applyFont="1" applyFill="1" applyBorder="1" applyAlignment="1">
      <alignment horizontal="left" vertical="center"/>
    </xf>
    <xf numFmtId="0" fontId="3" fillId="27" borderId="17" xfId="0" applyFont="1" applyFill="1" applyBorder="1" applyAlignment="1">
      <alignment vertical="center" wrapText="1"/>
    </xf>
    <xf numFmtId="3" fontId="5" fillId="25" borderId="25" xfId="6" applyNumberFormat="1" applyFont="1" applyFill="1" applyBorder="1">
      <alignment vertical="center"/>
    </xf>
    <xf numFmtId="3" fontId="5" fillId="25" borderId="17" xfId="6" applyNumberFormat="1" applyFont="1" applyFill="1" applyBorder="1">
      <alignment vertical="center"/>
    </xf>
    <xf numFmtId="0" fontId="3" fillId="0" borderId="19" xfId="0" applyFont="1" applyFill="1" applyBorder="1" applyAlignment="1">
      <alignment vertical="center" wrapText="1"/>
    </xf>
    <xf numFmtId="3" fontId="8" fillId="0" borderId="25" xfId="8" applyNumberFormat="1" applyFont="1" applyFill="1" applyBorder="1" applyAlignment="1">
      <alignment horizontal="right" vertical="center"/>
    </xf>
    <xf numFmtId="49" fontId="20" fillId="0" borderId="3" xfId="0" applyNumberFormat="1" applyFont="1" applyBorder="1" applyAlignment="1"/>
    <xf numFmtId="3" fontId="20" fillId="0" borderId="3" xfId="0" applyNumberFormat="1" applyFont="1" applyBorder="1" applyAlignment="1"/>
    <xf numFmtId="49" fontId="20" fillId="28" borderId="3" xfId="0" applyNumberFormat="1" applyFont="1" applyFill="1" applyBorder="1" applyAlignment="1"/>
    <xf numFmtId="3" fontId="20" fillId="28" borderId="3" xfId="0" applyNumberFormat="1" applyFont="1" applyFill="1" applyBorder="1" applyAlignment="1"/>
    <xf numFmtId="3" fontId="7" fillId="3" borderId="25" xfId="0" applyNumberFormat="1" applyFont="1" applyFill="1" applyBorder="1" applyAlignment="1">
      <alignment horizontal="right" vertical="center"/>
    </xf>
    <xf numFmtId="3" fontId="8" fillId="0" borderId="25" xfId="6" applyNumberFormat="1" applyFont="1" applyFill="1" applyBorder="1">
      <alignment vertical="center"/>
    </xf>
    <xf numFmtId="3" fontId="8" fillId="0" borderId="25" xfId="6" applyNumberFormat="1" applyFont="1" applyFill="1" applyBorder="1" applyAlignment="1">
      <alignment horizontal="right" vertical="center"/>
    </xf>
    <xf numFmtId="3" fontId="26" fillId="22" borderId="25" xfId="6" applyNumberFormat="1" applyFont="1" applyFill="1" applyBorder="1" applyAlignment="1">
      <alignment horizontal="right" vertical="center"/>
    </xf>
    <xf numFmtId="3" fontId="26" fillId="0" borderId="25" xfId="6" applyNumberFormat="1" applyFont="1" applyFill="1" applyBorder="1" applyAlignment="1">
      <alignment horizontal="right" vertical="center"/>
    </xf>
    <xf numFmtId="3" fontId="21" fillId="3" borderId="25" xfId="6" applyNumberFormat="1" applyFont="1" applyFill="1" applyBorder="1">
      <alignment vertical="center"/>
    </xf>
    <xf numFmtId="0" fontId="28" fillId="0" borderId="0" xfId="0" applyFont="1"/>
    <xf numFmtId="0" fontId="30" fillId="0" borderId="0" xfId="0" applyFont="1" applyFill="1"/>
    <xf numFmtId="0" fontId="30" fillId="0" borderId="0" xfId="0" applyFont="1" applyFill="1" applyAlignment="1">
      <alignment wrapText="1"/>
    </xf>
    <xf numFmtId="3" fontId="30" fillId="0" borderId="0" xfId="0" quotePrefix="1" applyNumberFormat="1" applyFont="1" applyFill="1" applyProtection="1">
      <protection locked="0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/>
    <xf numFmtId="0" fontId="33" fillId="0" borderId="0" xfId="0" applyFont="1" applyFill="1" applyBorder="1"/>
    <xf numFmtId="0" fontId="36" fillId="0" borderId="0" xfId="0" applyFont="1" applyFill="1" applyBorder="1"/>
    <xf numFmtId="3" fontId="30" fillId="0" borderId="0" xfId="0" applyNumberFormat="1" applyFont="1" applyFill="1"/>
    <xf numFmtId="0" fontId="1" fillId="0" borderId="0" xfId="0" applyFont="1" applyFill="1" applyBorder="1"/>
    <xf numFmtId="0" fontId="31" fillId="0" borderId="0" xfId="0" applyFont="1" applyFill="1" applyBorder="1"/>
    <xf numFmtId="0" fontId="32" fillId="0" borderId="0" xfId="0" applyFont="1" applyFill="1" applyAlignment="1">
      <alignment horizontal="center" vertical="center"/>
    </xf>
    <xf numFmtId="0" fontId="39" fillId="0" borderId="0" xfId="0" applyFont="1" applyFill="1" applyBorder="1"/>
    <xf numFmtId="0" fontId="38" fillId="0" borderId="0" xfId="0" applyFont="1" applyFill="1" applyBorder="1"/>
    <xf numFmtId="0" fontId="40" fillId="0" borderId="0" xfId="0" applyFont="1" applyFill="1"/>
    <xf numFmtId="0" fontId="40" fillId="0" borderId="0" xfId="0" applyFont="1" applyFill="1" applyBorder="1"/>
    <xf numFmtId="0" fontId="31" fillId="0" borderId="30" xfId="10" quotePrefix="1" applyFont="1" applyFill="1" applyBorder="1" applyAlignment="1">
      <alignment horizontal="left"/>
    </xf>
    <xf numFmtId="0" fontId="31" fillId="0" borderId="30" xfId="10" quotePrefix="1" applyFont="1" applyFill="1" applyBorder="1" applyAlignment="1">
      <alignment horizontal="left" wrapText="1"/>
    </xf>
    <xf numFmtId="3" fontId="37" fillId="0" borderId="30" xfId="6" applyNumberFormat="1" applyFont="1" applyFill="1" applyBorder="1" applyAlignment="1"/>
    <xf numFmtId="0" fontId="31" fillId="0" borderId="0" xfId="0" applyFont="1" applyFill="1" applyAlignment="1"/>
    <xf numFmtId="0" fontId="31" fillId="0" borderId="0" xfId="0" applyFont="1" applyFill="1" applyAlignment="1">
      <alignment wrapText="1"/>
    </xf>
    <xf numFmtId="3" fontId="31" fillId="0" borderId="0" xfId="0" applyNumberFormat="1" applyFont="1" applyFill="1" applyAlignment="1"/>
    <xf numFmtId="0" fontId="31" fillId="0" borderId="0" xfId="0" applyFont="1" applyFill="1"/>
    <xf numFmtId="3" fontId="31" fillId="0" borderId="0" xfId="0" applyNumberFormat="1" applyFont="1" applyFill="1"/>
    <xf numFmtId="0" fontId="31" fillId="0" borderId="31" xfId="0" quotePrefix="1" applyFont="1" applyFill="1" applyBorder="1" applyAlignment="1">
      <alignment wrapText="1" justifyLastLine="1"/>
    </xf>
    <xf numFmtId="0" fontId="31" fillId="0" borderId="33" xfId="0" quotePrefix="1" applyFont="1" applyFill="1" applyBorder="1" applyAlignment="1">
      <alignment wrapText="1" justifyLastLine="1"/>
    </xf>
    <xf numFmtId="0" fontId="31" fillId="0" borderId="34" xfId="10" quotePrefix="1" applyFont="1" applyFill="1" applyBorder="1" applyAlignment="1">
      <alignment horizontal="left"/>
    </xf>
    <xf numFmtId="0" fontId="31" fillId="0" borderId="34" xfId="10" quotePrefix="1" applyFont="1" applyFill="1" applyBorder="1" applyAlignment="1">
      <alignment horizontal="left" wrapText="1"/>
    </xf>
    <xf numFmtId="3" fontId="37" fillId="0" borderId="34" xfId="6" applyNumberFormat="1" applyFont="1" applyFill="1" applyBorder="1" applyAlignment="1"/>
    <xf numFmtId="3" fontId="33" fillId="13" borderId="40" xfId="10" quotePrefix="1" applyNumberFormat="1" applyFont="1" applyFill="1" applyBorder="1" applyAlignment="1">
      <alignment horizontal="center" vertical="center" wrapText="1" justifyLastLine="1"/>
    </xf>
    <xf numFmtId="3" fontId="33" fillId="32" borderId="36" xfId="0" applyNumberFormat="1" applyFont="1" applyFill="1" applyBorder="1" applyAlignment="1">
      <alignment horizontal="center" wrapText="1" justifyLastLine="1"/>
    </xf>
    <xf numFmtId="3" fontId="33" fillId="32" borderId="37" xfId="0" applyNumberFormat="1" applyFont="1" applyFill="1" applyBorder="1" applyAlignment="1">
      <alignment horizontal="center" wrapText="1" justifyLastLine="1"/>
    </xf>
    <xf numFmtId="0" fontId="33" fillId="32" borderId="37" xfId="0" applyFont="1" applyFill="1" applyBorder="1" applyAlignment="1">
      <alignment wrapText="1" justifyLastLine="1"/>
    </xf>
    <xf numFmtId="3" fontId="41" fillId="32" borderId="37" xfId="6" applyNumberFormat="1" applyFont="1" applyFill="1" applyBorder="1" applyAlignment="1"/>
    <xf numFmtId="0" fontId="38" fillId="31" borderId="31" xfId="0" quotePrefix="1" applyFont="1" applyFill="1" applyBorder="1" applyAlignment="1">
      <alignment wrapText="1" justifyLastLine="1"/>
    </xf>
    <xf numFmtId="0" fontId="38" fillId="31" borderId="30" xfId="0" applyFont="1" applyFill="1" applyBorder="1" applyAlignment="1">
      <alignment wrapText="1" justifyLastLine="1"/>
    </xf>
    <xf numFmtId="0" fontId="38" fillId="31" borderId="30" xfId="10" quotePrefix="1" applyFont="1" applyFill="1" applyBorder="1" applyAlignment="1">
      <alignment horizontal="left" wrapText="1"/>
    </xf>
    <xf numFmtId="3" fontId="42" fillId="31" borderId="30" xfId="6" applyNumberFormat="1" applyFont="1" applyFill="1" applyBorder="1" applyAlignment="1"/>
    <xf numFmtId="4" fontId="42" fillId="31" borderId="30" xfId="6" applyNumberFormat="1" applyFont="1" applyFill="1" applyBorder="1" applyAlignment="1"/>
    <xf numFmtId="4" fontId="41" fillId="32" borderId="37" xfId="6" applyNumberFormat="1" applyFont="1" applyFill="1" applyBorder="1" applyAlignment="1"/>
    <xf numFmtId="4" fontId="37" fillId="0" borderId="30" xfId="6" applyNumberFormat="1" applyFont="1" applyFill="1" applyBorder="1" applyAlignment="1"/>
    <xf numFmtId="4" fontId="37" fillId="0" borderId="34" xfId="6" applyNumberFormat="1" applyFont="1" applyFill="1" applyBorder="1" applyAlignment="1"/>
    <xf numFmtId="4" fontId="41" fillId="32" borderId="43" xfId="6" applyNumberFormat="1" applyFont="1" applyFill="1" applyBorder="1" applyAlignment="1"/>
    <xf numFmtId="4" fontId="42" fillId="31" borderId="44" xfId="6" applyNumberFormat="1" applyFont="1" applyFill="1" applyBorder="1" applyAlignment="1"/>
    <xf numFmtId="4" fontId="37" fillId="0" borderId="44" xfId="6" applyNumberFormat="1" applyFont="1" applyFill="1" applyBorder="1" applyAlignment="1"/>
    <xf numFmtId="4" fontId="37" fillId="0" borderId="45" xfId="6" applyNumberFormat="1" applyFont="1" applyFill="1" applyBorder="1" applyAlignment="1"/>
    <xf numFmtId="3" fontId="33" fillId="13" borderId="39" xfId="0" applyNumberFormat="1" applyFont="1" applyFill="1" applyBorder="1" applyAlignment="1">
      <alignment horizontal="center" vertical="center" justifyLastLine="1"/>
    </xf>
    <xf numFmtId="3" fontId="33" fillId="13" borderId="40" xfId="0" applyNumberFormat="1" applyFont="1" applyFill="1" applyBorder="1" applyAlignment="1">
      <alignment horizontal="center" vertical="center" justifyLastLine="1"/>
    </xf>
    <xf numFmtId="3" fontId="33" fillId="13" borderId="40" xfId="2" applyNumberFormat="1" applyFont="1" applyFill="1" applyBorder="1" applyAlignment="1">
      <alignment horizontal="center" vertical="center" justifyLastLine="1"/>
    </xf>
    <xf numFmtId="3" fontId="33" fillId="13" borderId="42" xfId="10" quotePrefix="1" applyNumberFormat="1" applyFont="1" applyFill="1" applyBorder="1" applyAlignment="1">
      <alignment horizontal="center" vertical="center" justifyLastLine="1"/>
    </xf>
    <xf numFmtId="3" fontId="33" fillId="13" borderId="41" xfId="10" quotePrefix="1" applyNumberFormat="1" applyFont="1" applyFill="1" applyBorder="1" applyAlignment="1">
      <alignment horizontal="center" vertical="center" justifyLastLine="1"/>
    </xf>
    <xf numFmtId="4" fontId="41" fillId="32" borderId="38" xfId="6" applyNumberFormat="1" applyFont="1" applyFill="1" applyBorder="1" applyAlignment="1"/>
    <xf numFmtId="4" fontId="42" fillId="31" borderId="32" xfId="6" applyNumberFormat="1" applyFont="1" applyFill="1" applyBorder="1" applyAlignment="1"/>
    <xf numFmtId="4" fontId="37" fillId="0" borderId="32" xfId="6" applyNumberFormat="1" applyFont="1" applyFill="1" applyBorder="1" applyAlignment="1"/>
    <xf numFmtId="4" fontId="37" fillId="0" borderId="35" xfId="6" applyNumberFormat="1" applyFont="1" applyFill="1" applyBorder="1" applyAlignment="1"/>
    <xf numFmtId="0" fontId="31" fillId="0" borderId="0" xfId="13" applyFont="1" applyFill="1"/>
    <xf numFmtId="0" fontId="31" fillId="0" borderId="0" xfId="13" applyFont="1" applyFill="1" applyAlignment="1">
      <alignment wrapText="1"/>
    </xf>
    <xf numFmtId="4" fontId="31" fillId="0" borderId="0" xfId="13" applyNumberFormat="1" applyFont="1" applyFill="1"/>
    <xf numFmtId="3" fontId="31" fillId="0" borderId="0" xfId="13" applyNumberFormat="1" applyFont="1" applyFill="1"/>
    <xf numFmtId="0" fontId="33" fillId="0" borderId="0" xfId="0" applyFont="1" applyFill="1"/>
    <xf numFmtId="3" fontId="33" fillId="0" borderId="0" xfId="0" applyNumberFormat="1" applyFont="1" applyFill="1"/>
    <xf numFmtId="3" fontId="46" fillId="0" borderId="0" xfId="0" applyNumberFormat="1" applyFont="1" applyFill="1"/>
    <xf numFmtId="0" fontId="46" fillId="0" borderId="0" xfId="0" applyFont="1" applyFill="1"/>
    <xf numFmtId="0" fontId="47" fillId="0" borderId="0" xfId="0" applyFont="1" applyFill="1"/>
    <xf numFmtId="0" fontId="46" fillId="0" borderId="0" xfId="0" applyFont="1" applyFill="1" applyBorder="1"/>
    <xf numFmtId="3" fontId="36" fillId="0" borderId="0" xfId="0" applyNumberFormat="1" applyFont="1" applyFill="1"/>
    <xf numFmtId="0" fontId="36" fillId="0" borderId="0" xfId="0" applyFont="1" applyFill="1"/>
    <xf numFmtId="4" fontId="31" fillId="0" borderId="0" xfId="0" applyNumberFormat="1" applyFont="1" applyFill="1"/>
    <xf numFmtId="3" fontId="31" fillId="0" borderId="0" xfId="0" applyNumberFormat="1" applyFont="1" applyFill="1" applyAlignment="1">
      <alignment wrapText="1"/>
    </xf>
    <xf numFmtId="3" fontId="41" fillId="13" borderId="48" xfId="10" quotePrefix="1" applyNumberFormat="1" applyFont="1" applyFill="1" applyBorder="1" applyAlignment="1">
      <alignment horizontal="center" vertical="center" wrapText="1"/>
    </xf>
    <xf numFmtId="0" fontId="41" fillId="32" borderId="36" xfId="12" quotePrefix="1" applyNumberFormat="1" applyFont="1" applyFill="1" applyBorder="1">
      <alignment horizontal="left" vertical="center" indent="1"/>
    </xf>
    <xf numFmtId="0" fontId="41" fillId="32" borderId="37" xfId="12" quotePrefix="1" applyNumberFormat="1" applyFont="1" applyFill="1" applyBorder="1">
      <alignment horizontal="left" vertical="center" indent="1"/>
    </xf>
    <xf numFmtId="3" fontId="41" fillId="32" borderId="37" xfId="6" applyNumberFormat="1" applyFont="1" applyFill="1" applyBorder="1">
      <alignment vertical="center"/>
    </xf>
    <xf numFmtId="3" fontId="41" fillId="13" borderId="50" xfId="10" quotePrefix="1" applyNumberFormat="1" applyFont="1" applyFill="1" applyBorder="1" applyAlignment="1">
      <alignment horizontal="center" vertical="center" wrapText="1"/>
    </xf>
    <xf numFmtId="0" fontId="41" fillId="13" borderId="48" xfId="10" quotePrefix="1" applyNumberFormat="1" applyFont="1" applyFill="1" applyBorder="1" applyAlignment="1">
      <alignment horizontal="center" vertical="center" wrapText="1"/>
    </xf>
    <xf numFmtId="3" fontId="41" fillId="13" borderId="49" xfId="10" quotePrefix="1" applyNumberFormat="1" applyFont="1" applyFill="1" applyBorder="1" applyAlignment="1">
      <alignment horizontal="center" vertical="center" wrapText="1"/>
    </xf>
    <xf numFmtId="4" fontId="41" fillId="32" borderId="37" xfId="6" applyNumberFormat="1" applyFont="1" applyFill="1" applyBorder="1">
      <alignment vertical="center"/>
    </xf>
    <xf numFmtId="4" fontId="41" fillId="32" borderId="43" xfId="6" applyNumberFormat="1" applyFont="1" applyFill="1" applyBorder="1">
      <alignment vertical="center"/>
    </xf>
    <xf numFmtId="4" fontId="41" fillId="32" borderId="38" xfId="6" applyNumberFormat="1" applyFont="1" applyFill="1" applyBorder="1">
      <alignment vertical="center"/>
    </xf>
    <xf numFmtId="3" fontId="28" fillId="0" borderId="37" xfId="0" applyNumberFormat="1" applyFont="1" applyBorder="1" applyAlignment="1">
      <alignment horizontal="center"/>
    </xf>
    <xf numFmtId="0" fontId="28" fillId="0" borderId="36" xfId="0" applyFont="1" applyBorder="1"/>
    <xf numFmtId="3" fontId="28" fillId="0" borderId="38" xfId="0" applyNumberFormat="1" applyFont="1" applyBorder="1" applyAlignment="1">
      <alignment horizontal="center"/>
    </xf>
    <xf numFmtId="0" fontId="28" fillId="0" borderId="33" xfId="0" applyFont="1" applyBorder="1"/>
    <xf numFmtId="3" fontId="28" fillId="0" borderId="34" xfId="0" applyNumberFormat="1" applyFont="1" applyBorder="1" applyAlignment="1">
      <alignment horizontal="center"/>
    </xf>
    <xf numFmtId="3" fontId="28" fillId="0" borderId="35" xfId="0" applyNumberFormat="1" applyFont="1" applyBorder="1" applyAlignment="1">
      <alignment horizontal="center"/>
    </xf>
    <xf numFmtId="0" fontId="28" fillId="9" borderId="47" xfId="0" applyFont="1" applyFill="1" applyBorder="1"/>
    <xf numFmtId="0" fontId="28" fillId="9" borderId="48" xfId="0" applyFont="1" applyFill="1" applyBorder="1"/>
    <xf numFmtId="0" fontId="28" fillId="9" borderId="49" xfId="0" applyFont="1" applyFill="1" applyBorder="1"/>
    <xf numFmtId="49" fontId="28" fillId="0" borderId="0" xfId="0" applyNumberFormat="1" applyFont="1" applyAlignment="1">
      <alignment horizontal="center"/>
    </xf>
    <xf numFmtId="0" fontId="38" fillId="31" borderId="31" xfId="16" quotePrefix="1" applyFont="1" applyFill="1" applyBorder="1" applyAlignment="1">
      <alignment horizontal="left" vertical="center" indent="2"/>
    </xf>
    <xf numFmtId="0" fontId="38" fillId="31" borderId="30" xfId="16" quotePrefix="1" applyFont="1" applyFill="1" applyBorder="1">
      <alignment horizontal="left" vertical="center" indent="1"/>
    </xf>
    <xf numFmtId="3" fontId="42" fillId="31" borderId="30" xfId="8" applyNumberFormat="1" applyFont="1" applyFill="1" applyBorder="1">
      <alignment horizontal="right" vertical="center"/>
    </xf>
    <xf numFmtId="4" fontId="42" fillId="31" borderId="30" xfId="8" applyNumberFormat="1" applyFont="1" applyFill="1" applyBorder="1">
      <alignment horizontal="right" vertical="center"/>
    </xf>
    <xf numFmtId="4" fontId="42" fillId="31" borderId="44" xfId="8" applyNumberFormat="1" applyFont="1" applyFill="1" applyBorder="1">
      <alignment horizontal="right" vertical="center"/>
    </xf>
    <xf numFmtId="4" fontId="42" fillId="31" borderId="32" xfId="8" applyNumberFormat="1" applyFont="1" applyFill="1" applyBorder="1">
      <alignment horizontal="right" vertical="center"/>
    </xf>
    <xf numFmtId="0" fontId="48" fillId="0" borderId="0" xfId="0" applyFont="1" applyFill="1" applyBorder="1"/>
    <xf numFmtId="3" fontId="48" fillId="0" borderId="0" xfId="0" applyNumberFormat="1" applyFont="1" applyFill="1"/>
    <xf numFmtId="0" fontId="48" fillId="0" borderId="0" xfId="0" applyFont="1" applyFill="1"/>
    <xf numFmtId="0" fontId="31" fillId="0" borderId="31" xfId="4" quotePrefix="1" applyFont="1" applyFill="1" applyBorder="1" applyAlignment="1">
      <alignment horizontal="left" vertical="center" indent="3"/>
    </xf>
    <xf numFmtId="0" fontId="31" fillId="0" borderId="30" xfId="4" quotePrefix="1" applyFont="1" applyFill="1" applyBorder="1" applyAlignment="1">
      <alignment horizontal="left" vertical="center" indent="1"/>
    </xf>
    <xf numFmtId="3" fontId="37" fillId="0" borderId="30" xfId="8" applyNumberFormat="1" applyFont="1" applyFill="1" applyBorder="1">
      <alignment horizontal="right" vertical="center"/>
    </xf>
    <xf numFmtId="4" fontId="37" fillId="0" borderId="30" xfId="8" applyNumberFormat="1" applyFont="1" applyFill="1" applyBorder="1">
      <alignment horizontal="right" vertical="center"/>
    </xf>
    <xf numFmtId="4" fontId="37" fillId="0" borderId="44" xfId="8" applyNumberFormat="1" applyFont="1" applyFill="1" applyBorder="1">
      <alignment horizontal="right" vertical="center"/>
    </xf>
    <xf numFmtId="4" fontId="37" fillId="0" borderId="32" xfId="8" applyNumberFormat="1" applyFont="1" applyFill="1" applyBorder="1">
      <alignment horizontal="right" vertical="center"/>
    </xf>
    <xf numFmtId="3" fontId="38" fillId="0" borderId="0" xfId="0" applyNumberFormat="1" applyFont="1" applyFill="1"/>
    <xf numFmtId="0" fontId="38" fillId="0" borderId="0" xfId="0" applyFont="1" applyFill="1"/>
    <xf numFmtId="0" fontId="31" fillId="0" borderId="33" xfId="4" quotePrefix="1" applyFont="1" applyFill="1" applyBorder="1" applyAlignment="1">
      <alignment horizontal="left" vertical="center" indent="3"/>
    </xf>
    <xf numFmtId="0" fontId="31" fillId="0" borderId="34" xfId="4" quotePrefix="1" applyFont="1" applyFill="1" applyBorder="1" applyAlignment="1">
      <alignment horizontal="left" vertical="center" indent="1"/>
    </xf>
    <xf numFmtId="3" fontId="37" fillId="0" borderId="34" xfId="8" applyNumberFormat="1" applyFont="1" applyFill="1" applyBorder="1">
      <alignment horizontal="right" vertical="center"/>
    </xf>
    <xf numFmtId="4" fontId="37" fillId="0" borderId="34" xfId="8" applyNumberFormat="1" applyFont="1" applyFill="1" applyBorder="1">
      <alignment horizontal="right" vertical="center"/>
    </xf>
    <xf numFmtId="4" fontId="37" fillId="0" borderId="45" xfId="8" applyNumberFormat="1" applyFont="1" applyFill="1" applyBorder="1">
      <alignment horizontal="right" vertical="center"/>
    </xf>
    <xf numFmtId="4" fontId="37" fillId="0" borderId="35" xfId="8" applyNumberFormat="1" applyFont="1" applyFill="1" applyBorder="1">
      <alignment horizontal="right" vertical="center"/>
    </xf>
    <xf numFmtId="0" fontId="6" fillId="0" borderId="0" xfId="0" applyFont="1" applyAlignment="1">
      <alignment horizontal="center" wrapText="1"/>
    </xf>
    <xf numFmtId="0" fontId="11" fillId="0" borderId="51" xfId="0" applyFont="1" applyBorder="1" applyAlignment="1">
      <alignment vertical="center" wrapText="1"/>
    </xf>
    <xf numFmtId="3" fontId="12" fillId="0" borderId="51" xfId="0" applyNumberFormat="1" applyFont="1" applyBorder="1" applyAlignment="1">
      <alignment horizontal="right" vertical="center"/>
    </xf>
    <xf numFmtId="3" fontId="12" fillId="0" borderId="52" xfId="0" applyNumberFormat="1" applyFont="1" applyBorder="1" applyAlignment="1">
      <alignment horizontal="right" vertical="center"/>
    </xf>
    <xf numFmtId="0" fontId="12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3" fontId="7" fillId="0" borderId="51" xfId="0" applyNumberFormat="1" applyFont="1" applyBorder="1" applyAlignment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0" fontId="21" fillId="0" borderId="51" xfId="7" quotePrefix="1" applyFont="1" applyFill="1" applyBorder="1" applyAlignment="1">
      <alignment horizontal="left" vertical="center" wrapText="1"/>
    </xf>
    <xf numFmtId="3" fontId="21" fillId="0" borderId="51" xfId="6" applyNumberFormat="1" applyFont="1" applyFill="1" applyBorder="1">
      <alignment vertical="center"/>
    </xf>
    <xf numFmtId="3" fontId="21" fillId="0" borderId="52" xfId="6" applyNumberFormat="1" applyFont="1" applyFill="1" applyBorder="1">
      <alignment vertical="center"/>
    </xf>
    <xf numFmtId="0" fontId="11" fillId="0" borderId="51" xfId="0" applyFont="1" applyFill="1" applyBorder="1" applyAlignment="1">
      <alignment horizontal="center" vertical="center"/>
    </xf>
    <xf numFmtId="0" fontId="8" fillId="0" borderId="51" xfId="7" quotePrefix="1" applyFont="1" applyFill="1" applyBorder="1" applyAlignment="1">
      <alignment horizontal="center" vertical="center"/>
    </xf>
    <xf numFmtId="0" fontId="8" fillId="0" borderId="51" xfId="7" quotePrefix="1" applyFont="1" applyFill="1" applyBorder="1" applyAlignment="1">
      <alignment horizontal="left" vertical="center" wrapText="1"/>
    </xf>
    <xf numFmtId="3" fontId="8" fillId="0" borderId="51" xfId="8" applyNumberFormat="1" applyFont="1" applyFill="1" applyBorder="1">
      <alignment horizontal="right" vertical="center"/>
    </xf>
    <xf numFmtId="3" fontId="8" fillId="0" borderId="52" xfId="8" applyNumberFormat="1" applyFont="1" applyFill="1" applyBorder="1">
      <alignment horizontal="right" vertical="center"/>
    </xf>
    <xf numFmtId="0" fontId="7" fillId="0" borderId="0" xfId="0" applyFont="1" applyAlignment="1">
      <alignment wrapText="1"/>
    </xf>
    <xf numFmtId="0" fontId="3" fillId="22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3" fontId="10" fillId="0" borderId="51" xfId="0" applyNumberFormat="1" applyFont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2" fillId="0" borderId="51" xfId="0" applyFont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0" fontId="10" fillId="0" borderId="51" xfId="0" applyFont="1" applyBorder="1" applyAlignment="1">
      <alignment horizontal="left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vertical="center" wrapText="1"/>
    </xf>
    <xf numFmtId="0" fontId="11" fillId="0" borderId="51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0" fillId="28" borderId="3" xfId="0" applyNumberFormat="1" applyFont="1" applyFill="1" applyBorder="1" applyAlignment="1">
      <alignment horizontal="right"/>
    </xf>
    <xf numFmtId="49" fontId="49" fillId="3" borderId="17" xfId="0" applyNumberFormat="1" applyFont="1" applyFill="1" applyBorder="1" applyAlignment="1"/>
    <xf numFmtId="3" fontId="49" fillId="0" borderId="17" xfId="0" applyNumberFormat="1" applyFont="1" applyBorder="1" applyAlignment="1"/>
    <xf numFmtId="3" fontId="49" fillId="0" borderId="21" xfId="0" applyNumberFormat="1" applyFont="1" applyBorder="1" applyAlignment="1"/>
    <xf numFmtId="0" fontId="49" fillId="0" borderId="0" xfId="0" applyFont="1" applyAlignment="1"/>
    <xf numFmtId="3" fontId="49" fillId="0" borderId="0" xfId="0" applyNumberFormat="1" applyFont="1" applyAlignment="1"/>
    <xf numFmtId="49" fontId="49" fillId="0" borderId="17" xfId="0" applyNumberFormat="1" applyFont="1" applyBorder="1" applyAlignment="1"/>
    <xf numFmtId="49" fontId="49" fillId="0" borderId="17" xfId="0" applyNumberFormat="1" applyFont="1" applyBorder="1" applyAlignment="1">
      <alignment wrapText="1"/>
    </xf>
    <xf numFmtId="3" fontId="49" fillId="3" borderId="51" xfId="0" applyNumberFormat="1" applyFont="1" applyFill="1" applyBorder="1" applyAlignment="1"/>
    <xf numFmtId="3" fontId="49" fillId="0" borderId="51" xfId="0" applyNumberFormat="1" applyFont="1" applyBorder="1" applyAlignment="1"/>
    <xf numFmtId="3" fontId="49" fillId="0" borderId="51" xfId="0" applyNumberFormat="1" applyFont="1" applyBorder="1" applyAlignment="1">
      <alignment wrapText="1"/>
    </xf>
    <xf numFmtId="3" fontId="20" fillId="0" borderId="51" xfId="0" applyNumberFormat="1" applyFont="1" applyBorder="1" applyAlignment="1"/>
    <xf numFmtId="49" fontId="12" fillId="0" borderId="0" xfId="0" applyNumberFormat="1" applyFont="1" applyAlignment="1">
      <alignment horizontal="left" wrapText="1"/>
    </xf>
    <xf numFmtId="0" fontId="20" fillId="0" borderId="21" xfId="0" applyFont="1" applyBorder="1" applyAlignment="1">
      <alignment horizontal="right" wrapText="1"/>
    </xf>
    <xf numFmtId="0" fontId="20" fillId="0" borderId="8" xfId="0" applyFont="1" applyBorder="1" applyAlignment="1">
      <alignment horizontal="right" wrapText="1"/>
    </xf>
    <xf numFmtId="0" fontId="20" fillId="28" borderId="3" xfId="0" applyFont="1" applyFill="1" applyBorder="1" applyAlignment="1">
      <alignment horizontal="right" wrapText="1"/>
    </xf>
    <xf numFmtId="0" fontId="20" fillId="0" borderId="3" xfId="0" applyFont="1" applyBorder="1" applyAlignment="1">
      <alignment horizontal="right" wrapText="1"/>
    </xf>
    <xf numFmtId="49" fontId="49" fillId="3" borderId="17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4" fontId="30" fillId="0" borderId="0" xfId="0" applyNumberFormat="1" applyFont="1" applyFill="1" applyBorder="1"/>
    <xf numFmtId="0" fontId="3" fillId="19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19" borderId="1" xfId="0" applyFont="1" applyFill="1" applyBorder="1" applyAlignment="1">
      <alignment vertical="center"/>
    </xf>
    <xf numFmtId="0" fontId="3" fillId="19" borderId="19" xfId="0" applyFont="1" applyFill="1" applyBorder="1" applyAlignment="1">
      <alignment vertical="center"/>
    </xf>
    <xf numFmtId="0" fontId="3" fillId="19" borderId="20" xfId="0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20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19" fillId="12" borderId="17" xfId="0" applyFont="1" applyFill="1" applyBorder="1" applyAlignment="1">
      <alignment horizontal="center" vertical="center" wrapText="1"/>
    </xf>
    <xf numFmtId="0" fontId="19" fillId="12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49" fontId="18" fillId="12" borderId="22" xfId="0" applyNumberFormat="1" applyFont="1" applyFill="1" applyBorder="1" applyAlignment="1">
      <alignment horizontal="center" vertical="center" wrapText="1"/>
    </xf>
    <xf numFmtId="49" fontId="18" fillId="12" borderId="23" xfId="0" applyNumberFormat="1" applyFont="1" applyFill="1" applyBorder="1" applyAlignment="1">
      <alignment horizontal="center" vertical="center" wrapText="1"/>
    </xf>
    <xf numFmtId="49" fontId="18" fillId="12" borderId="10" xfId="0" applyNumberFormat="1" applyFont="1" applyFill="1" applyBorder="1" applyAlignment="1">
      <alignment horizontal="center" vertical="center" wrapText="1"/>
    </xf>
    <xf numFmtId="49" fontId="18" fillId="12" borderId="11" xfId="0" applyNumberFormat="1" applyFont="1" applyFill="1" applyBorder="1" applyAlignment="1">
      <alignment horizontal="center" vertical="center" wrapText="1"/>
    </xf>
    <xf numFmtId="0" fontId="33" fillId="0" borderId="0" xfId="9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3" fillId="0" borderId="0" xfId="13" applyFont="1" applyFill="1" applyAlignment="1">
      <alignment horizontal="center"/>
    </xf>
    <xf numFmtId="0" fontId="41" fillId="13" borderId="47" xfId="14" applyFont="1" applyFill="1" applyBorder="1" applyAlignment="1">
      <alignment horizontal="center" vertical="center" wrapText="1"/>
    </xf>
    <xf numFmtId="0" fontId="41" fillId="13" borderId="48" xfId="14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3" fontId="8" fillId="0" borderId="25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6" fillId="37" borderId="24" xfId="0" applyFont="1" applyFill="1" applyBorder="1" applyAlignment="1">
      <alignment horizontal="center" vertical="center" wrapText="1"/>
    </xf>
    <xf numFmtId="0" fontId="5" fillId="37" borderId="1" xfId="2" quotePrefix="1" applyNumberFormat="1" applyFont="1" applyFill="1" applyBorder="1" applyAlignment="1">
      <alignment horizontal="center" vertical="center" wrapText="1" justifyLastLine="1"/>
    </xf>
    <xf numFmtId="0" fontId="6" fillId="37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3" fillId="0" borderId="28" xfId="0" applyNumberFormat="1" applyFont="1" applyFill="1" applyBorder="1" applyAlignment="1">
      <alignment horizontal="right" vertical="center" wrapText="1"/>
    </xf>
    <xf numFmtId="3" fontId="13" fillId="0" borderId="8" xfId="0" applyNumberFormat="1" applyFont="1" applyFill="1" applyBorder="1" applyAlignment="1">
      <alignment horizontal="right" vertical="center" wrapText="1"/>
    </xf>
    <xf numFmtId="0" fontId="5" fillId="37" borderId="51" xfId="2" quotePrefix="1" applyNumberFormat="1" applyFont="1" applyFill="1" applyBorder="1" applyAlignment="1">
      <alignment horizontal="center" vertical="center" wrapText="1" justifyLastLine="1"/>
    </xf>
    <xf numFmtId="0" fontId="6" fillId="37" borderId="51" xfId="0" applyFont="1" applyFill="1" applyBorder="1" applyAlignment="1">
      <alignment horizontal="center" vertical="center" wrapText="1"/>
    </xf>
    <xf numFmtId="49" fontId="3" fillId="4" borderId="51" xfId="0" applyNumberFormat="1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vertical="center" wrapText="1"/>
    </xf>
    <xf numFmtId="3" fontId="6" fillId="4" borderId="51" xfId="0" applyNumberFormat="1" applyFont="1" applyFill="1" applyBorder="1" applyAlignment="1">
      <alignment horizontal="right" vertical="center"/>
    </xf>
    <xf numFmtId="49" fontId="3" fillId="6" borderId="51" xfId="0" applyNumberFormat="1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vertical="center" wrapText="1"/>
    </xf>
    <xf numFmtId="3" fontId="6" fillId="6" borderId="51" xfId="0" applyNumberFormat="1" applyFont="1" applyFill="1" applyBorder="1" applyAlignment="1">
      <alignment horizontal="right" vertical="center"/>
    </xf>
    <xf numFmtId="0" fontId="6" fillId="8" borderId="51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vertical="center" wrapText="1"/>
    </xf>
    <xf numFmtId="3" fontId="6" fillId="8" borderId="51" xfId="0" applyNumberFormat="1" applyFont="1" applyFill="1" applyBorder="1" applyAlignment="1">
      <alignment horizontal="right" vertical="center"/>
    </xf>
    <xf numFmtId="0" fontId="3" fillId="9" borderId="51" xfId="0" applyFont="1" applyFill="1" applyBorder="1" applyAlignment="1">
      <alignment vertical="center"/>
    </xf>
    <xf numFmtId="3" fontId="3" fillId="9" borderId="51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left" vertical="center"/>
    </xf>
    <xf numFmtId="0" fontId="3" fillId="0" borderId="51" xfId="0" applyFont="1" applyBorder="1" applyAlignment="1">
      <alignment vertical="center" wrapText="1"/>
    </xf>
    <xf numFmtId="3" fontId="6" fillId="0" borderId="51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9" fillId="9" borderId="51" xfId="0" applyFont="1" applyFill="1" applyBorder="1" applyAlignment="1">
      <alignment vertical="center"/>
    </xf>
    <xf numFmtId="3" fontId="9" fillId="9" borderId="51" xfId="0" applyNumberFormat="1" applyFont="1" applyFill="1" applyBorder="1" applyAlignment="1">
      <alignment vertical="center"/>
    </xf>
    <xf numFmtId="0" fontId="9" fillId="0" borderId="51" xfId="0" applyFont="1" applyBorder="1" applyAlignment="1">
      <alignment horizontal="left" vertical="center"/>
    </xf>
    <xf numFmtId="0" fontId="9" fillId="0" borderId="51" xfId="0" applyFont="1" applyBorder="1" applyAlignment="1">
      <alignment vertical="center" wrapText="1"/>
    </xf>
    <xf numFmtId="3" fontId="9" fillId="9" borderId="51" xfId="0" applyNumberFormat="1" applyFont="1" applyFill="1" applyBorder="1" applyAlignment="1">
      <alignment horizontal="right" vertical="center"/>
    </xf>
    <xf numFmtId="3" fontId="12" fillId="3" borderId="51" xfId="0" applyNumberFormat="1" applyFont="1" applyFill="1" applyBorder="1" applyAlignment="1">
      <alignment horizontal="right" vertical="center"/>
    </xf>
    <xf numFmtId="3" fontId="9" fillId="3" borderId="51" xfId="0" applyNumberFormat="1" applyFont="1" applyFill="1" applyBorder="1" applyAlignment="1">
      <alignment horizontal="right" vertical="center"/>
    </xf>
    <xf numFmtId="3" fontId="11" fillId="3" borderId="51" xfId="0" applyNumberFormat="1" applyFont="1" applyFill="1" applyBorder="1" applyAlignment="1">
      <alignment horizontal="right" vertical="center"/>
    </xf>
    <xf numFmtId="3" fontId="2" fillId="3" borderId="51" xfId="0" applyNumberFormat="1" applyFont="1" applyFill="1" applyBorder="1" applyAlignment="1">
      <alignment horizontal="right" vertical="center"/>
    </xf>
    <xf numFmtId="0" fontId="11" fillId="0" borderId="51" xfId="0" applyFont="1" applyBorder="1" applyAlignment="1">
      <alignment horizontal="left" vertical="center" wrapText="1"/>
    </xf>
    <xf numFmtId="3" fontId="11" fillId="0" borderId="51" xfId="0" applyNumberFormat="1" applyFont="1" applyFill="1" applyBorder="1" applyAlignment="1">
      <alignment horizontal="right" vertical="center"/>
    </xf>
    <xf numFmtId="3" fontId="10" fillId="2" borderId="51" xfId="0" applyNumberFormat="1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/>
    </xf>
    <xf numFmtId="0" fontId="10" fillId="8" borderId="51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vertical="center" wrapText="1"/>
    </xf>
    <xf numFmtId="3" fontId="10" fillId="8" borderId="51" xfId="0" applyNumberFormat="1" applyFont="1" applyFill="1" applyBorder="1" applyAlignment="1">
      <alignment horizontal="right" vertical="center"/>
    </xf>
    <xf numFmtId="3" fontId="10" fillId="3" borderId="51" xfId="0" applyNumberFormat="1" applyFont="1" applyFill="1" applyBorder="1" applyAlignment="1">
      <alignment horizontal="right" vertical="center"/>
    </xf>
    <xf numFmtId="0" fontId="6" fillId="0" borderId="51" xfId="0" applyFont="1" applyBorder="1" applyAlignment="1">
      <alignment horizontal="left" vertical="center"/>
    </xf>
    <xf numFmtId="0" fontId="6" fillId="0" borderId="51" xfId="0" applyFont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vertical="center" wrapText="1"/>
    </xf>
    <xf numFmtId="0" fontId="11" fillId="0" borderId="51" xfId="0" applyFont="1" applyBorder="1" applyAlignment="1">
      <alignment vertical="center"/>
    </xf>
    <xf numFmtId="0" fontId="2" fillId="0" borderId="51" xfId="0" applyFont="1" applyFill="1" applyBorder="1" applyAlignment="1">
      <alignment vertical="center" wrapText="1"/>
    </xf>
    <xf numFmtId="0" fontId="11" fillId="3" borderId="51" xfId="0" applyFont="1" applyFill="1" applyBorder="1" applyAlignment="1">
      <alignment horizontal="center" vertical="center"/>
    </xf>
    <xf numFmtId="3" fontId="10" fillId="9" borderId="51" xfId="0" applyNumberFormat="1" applyFont="1" applyFill="1" applyBorder="1" applyAlignment="1">
      <alignment horizontal="right" vertical="center"/>
    </xf>
    <xf numFmtId="3" fontId="11" fillId="0" borderId="51" xfId="0" applyNumberFormat="1" applyFont="1" applyFill="1" applyBorder="1" applyAlignment="1">
      <alignment vertical="center"/>
    </xf>
    <xf numFmtId="0" fontId="9" fillId="9" borderId="51" xfId="0" applyFont="1" applyFill="1" applyBorder="1" applyAlignment="1">
      <alignment horizontal="left" vertical="center"/>
    </xf>
    <xf numFmtId="0" fontId="9" fillId="9" borderId="51" xfId="0" applyFont="1" applyFill="1" applyBorder="1" applyAlignment="1">
      <alignment vertical="center"/>
    </xf>
    <xf numFmtId="0" fontId="7" fillId="0" borderId="51" xfId="0" applyFont="1" applyBorder="1" applyAlignment="1">
      <alignment vertical="center" wrapText="1"/>
    </xf>
    <xf numFmtId="3" fontId="9" fillId="8" borderId="51" xfId="0" applyNumberFormat="1" applyFont="1" applyFill="1" applyBorder="1" applyAlignment="1">
      <alignment horizontal="right" vertical="center"/>
    </xf>
    <xf numFmtId="0" fontId="9" fillId="22" borderId="51" xfId="0" applyFont="1" applyFill="1" applyBorder="1" applyAlignment="1">
      <alignment vertical="center"/>
    </xf>
    <xf numFmtId="3" fontId="9" fillId="22" borderId="51" xfId="0" applyNumberFormat="1" applyFont="1" applyFill="1" applyBorder="1" applyAlignment="1">
      <alignment vertical="center"/>
    </xf>
    <xf numFmtId="0" fontId="10" fillId="22" borderId="51" xfId="0" applyFont="1" applyFill="1" applyBorder="1" applyAlignment="1">
      <alignment horizontal="left" vertical="center"/>
    </xf>
    <xf numFmtId="0" fontId="10" fillId="22" borderId="51" xfId="0" applyFont="1" applyFill="1" applyBorder="1" applyAlignment="1">
      <alignment vertical="center" wrapText="1"/>
    </xf>
    <xf numFmtId="3" fontId="10" fillId="22" borderId="51" xfId="0" applyNumberFormat="1" applyFont="1" applyFill="1" applyBorder="1" applyAlignment="1">
      <alignment horizontal="right" vertical="center"/>
    </xf>
    <xf numFmtId="0" fontId="9" fillId="22" borderId="51" xfId="0" applyFont="1" applyFill="1" applyBorder="1" applyAlignment="1">
      <alignment vertical="center" wrapText="1"/>
    </xf>
    <xf numFmtId="0" fontId="11" fillId="3" borderId="51" xfId="0" applyFont="1" applyFill="1" applyBorder="1" applyAlignment="1">
      <alignment vertical="center" wrapText="1"/>
    </xf>
    <xf numFmtId="0" fontId="9" fillId="22" borderId="51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/>
    </xf>
    <xf numFmtId="3" fontId="9" fillId="0" borderId="51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0" fontId="6" fillId="20" borderId="51" xfId="0" applyFont="1" applyFill="1" applyBorder="1" applyAlignment="1">
      <alignment horizontal="center" vertical="center"/>
    </xf>
    <xf numFmtId="0" fontId="6" fillId="20" borderId="51" xfId="0" applyFont="1" applyFill="1" applyBorder="1" applyAlignment="1">
      <alignment horizontal="left" wrapText="1"/>
    </xf>
    <xf numFmtId="0" fontId="10" fillId="3" borderId="51" xfId="0" applyFont="1" applyFill="1" applyBorder="1" applyAlignment="1">
      <alignment horizontal="left" vertical="center"/>
    </xf>
    <xf numFmtId="0" fontId="10" fillId="3" borderId="51" xfId="0" applyFont="1" applyFill="1" applyBorder="1" applyAlignment="1">
      <alignment vertical="center" wrapText="1"/>
    </xf>
    <xf numFmtId="0" fontId="12" fillId="3" borderId="51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vertical="center" wrapText="1"/>
    </xf>
    <xf numFmtId="0" fontId="5" fillId="8" borderId="51" xfId="3" quotePrefix="1" applyFont="1" applyFill="1" applyBorder="1" applyAlignment="1">
      <alignment horizontal="center" vertical="center"/>
    </xf>
    <xf numFmtId="0" fontId="5" fillId="8" borderId="51" xfId="3" quotePrefix="1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vertical="center" wrapText="1"/>
    </xf>
    <xf numFmtId="0" fontId="10" fillId="2" borderId="51" xfId="0" applyFont="1" applyFill="1" applyBorder="1" applyAlignment="1">
      <alignment horizontal="left" vertical="center"/>
    </xf>
    <xf numFmtId="0" fontId="10" fillId="2" borderId="51" xfId="0" applyFont="1" applyFill="1" applyBorder="1" applyAlignment="1">
      <alignment vertical="center" wrapText="1"/>
    </xf>
    <xf numFmtId="0" fontId="12" fillId="2" borderId="51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vertical="center" wrapText="1"/>
    </xf>
    <xf numFmtId="3" fontId="21" fillId="0" borderId="51" xfId="0" applyNumberFormat="1" applyFont="1" applyFill="1" applyBorder="1" applyAlignment="1">
      <alignment horizontal="right" vertical="center"/>
    </xf>
    <xf numFmtId="0" fontId="6" fillId="0" borderId="51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vertical="center"/>
    </xf>
    <xf numFmtId="3" fontId="9" fillId="0" borderId="51" xfId="0" applyNumberFormat="1" applyFont="1" applyFill="1" applyBorder="1" applyAlignment="1">
      <alignment horizontal="right" vertical="center"/>
    </xf>
    <xf numFmtId="3" fontId="5" fillId="8" borderId="51" xfId="3" quotePrefix="1" applyNumberFormat="1" applyFont="1" applyFill="1" applyBorder="1" applyAlignment="1">
      <alignment vertical="center"/>
    </xf>
    <xf numFmtId="0" fontId="5" fillId="0" borderId="51" xfId="7" quotePrefix="1" applyFont="1" applyFill="1" applyBorder="1" applyAlignment="1">
      <alignment horizontal="left" vertical="center"/>
    </xf>
    <xf numFmtId="0" fontId="5" fillId="0" borderId="51" xfId="7" quotePrefix="1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5" fillId="8" borderId="51" xfId="3" quotePrefix="1" applyFont="1" applyFill="1" applyBorder="1" applyAlignment="1">
      <alignment vertical="center"/>
    </xf>
    <xf numFmtId="0" fontId="5" fillId="0" borderId="51" xfId="7" quotePrefix="1" applyFont="1" applyFill="1" applyBorder="1" applyAlignment="1">
      <alignment vertical="center"/>
    </xf>
    <xf numFmtId="3" fontId="9" fillId="0" borderId="51" xfId="0" applyNumberFormat="1" applyFont="1" applyFill="1" applyBorder="1" applyAlignment="1">
      <alignment vertical="center"/>
    </xf>
    <xf numFmtId="3" fontId="2" fillId="0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0" fontId="5" fillId="20" borderId="51" xfId="3" quotePrefix="1" applyFont="1" applyFill="1" applyBorder="1" applyAlignment="1">
      <alignment horizontal="left" vertical="center" wrapText="1"/>
    </xf>
    <xf numFmtId="3" fontId="3" fillId="20" borderId="51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3" fontId="5" fillId="8" borderId="51" xfId="6" applyNumberFormat="1" applyFont="1" applyFill="1" applyBorder="1">
      <alignment vertical="center"/>
    </xf>
    <xf numFmtId="3" fontId="5" fillId="9" borderId="51" xfId="6" applyNumberFormat="1" applyFont="1" applyFill="1" applyBorder="1">
      <alignment vertical="center"/>
    </xf>
    <xf numFmtId="3" fontId="5" fillId="0" borderId="51" xfId="6" applyNumberFormat="1" applyFont="1" applyFill="1" applyBorder="1">
      <alignment vertical="center"/>
    </xf>
    <xf numFmtId="0" fontId="6" fillId="0" borderId="51" xfId="0" applyFont="1" applyFill="1" applyBorder="1" applyAlignment="1">
      <alignment horizontal="left" vertical="center"/>
    </xf>
    <xf numFmtId="0" fontId="7" fillId="0" borderId="51" xfId="0" applyFont="1" applyBorder="1"/>
    <xf numFmtId="0" fontId="9" fillId="21" borderId="51" xfId="0" applyFont="1" applyFill="1" applyBorder="1" applyAlignment="1">
      <alignment vertical="center"/>
    </xf>
    <xf numFmtId="3" fontId="9" fillId="21" borderId="51" xfId="0" applyNumberFormat="1" applyFont="1" applyFill="1" applyBorder="1" applyAlignment="1">
      <alignment horizontal="right" vertical="center"/>
    </xf>
    <xf numFmtId="0" fontId="9" fillId="3" borderId="51" xfId="0" applyFont="1" applyFill="1" applyBorder="1" applyAlignment="1">
      <alignment horizontal="left" vertical="center"/>
    </xf>
    <xf numFmtId="0" fontId="21" fillId="0" borderId="51" xfId="7" quotePrefix="1" applyFont="1" applyFill="1" applyBorder="1" applyAlignment="1">
      <alignment horizontal="center" vertical="center"/>
    </xf>
    <xf numFmtId="0" fontId="26" fillId="0" borderId="51" xfId="7" quotePrefix="1" applyFont="1" applyFill="1" applyBorder="1" applyAlignment="1">
      <alignment horizontal="left" vertical="center"/>
    </xf>
    <xf numFmtId="0" fontId="26" fillId="0" borderId="51" xfId="7" quotePrefix="1" applyFont="1" applyFill="1" applyBorder="1" applyAlignment="1">
      <alignment horizontal="left" vertical="center" wrapText="1"/>
    </xf>
    <xf numFmtId="0" fontId="9" fillId="3" borderId="51" xfId="0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3" fillId="3" borderId="51" xfId="0" applyFont="1" applyFill="1" applyBorder="1" applyAlignment="1">
      <alignment horizontal="left" vertical="center"/>
    </xf>
    <xf numFmtId="0" fontId="3" fillId="3" borderId="51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 wrapText="1"/>
    </xf>
    <xf numFmtId="0" fontId="8" fillId="3" borderId="51" xfId="7" quotePrefix="1" applyFont="1" applyFill="1" applyBorder="1" applyAlignment="1">
      <alignment horizontal="center" vertical="center"/>
    </xf>
    <xf numFmtId="0" fontId="8" fillId="3" borderId="51" xfId="7" quotePrefix="1" applyFont="1" applyFill="1" applyBorder="1" applyAlignment="1">
      <alignment horizontal="left" vertical="center" wrapText="1"/>
    </xf>
    <xf numFmtId="3" fontId="8" fillId="3" borderId="51" xfId="8" applyNumberFormat="1" applyFont="1" applyFill="1" applyBorder="1">
      <alignment horizontal="right" vertical="center"/>
    </xf>
    <xf numFmtId="0" fontId="8" fillId="0" borderId="51" xfId="0" applyFont="1" applyBorder="1" applyAlignment="1">
      <alignment vertical="center" wrapText="1"/>
    </xf>
    <xf numFmtId="0" fontId="3" fillId="27" borderId="51" xfId="0" applyFont="1" applyFill="1" applyBorder="1" applyAlignment="1">
      <alignment horizontal="left" vertical="center"/>
    </xf>
    <xf numFmtId="0" fontId="3" fillId="27" borderId="51" xfId="0" applyFont="1" applyFill="1" applyBorder="1" applyAlignment="1">
      <alignment vertical="center" wrapText="1"/>
    </xf>
    <xf numFmtId="3" fontId="9" fillId="25" borderId="51" xfId="0" applyNumberFormat="1" applyFont="1" applyFill="1" applyBorder="1" applyAlignment="1">
      <alignment horizontal="right" vertical="center"/>
    </xf>
    <xf numFmtId="0" fontId="3" fillId="24" borderId="51" xfId="0" applyFont="1" applyFill="1" applyBorder="1" applyAlignment="1">
      <alignment horizontal="left" vertical="center"/>
    </xf>
    <xf numFmtId="0" fontId="3" fillId="24" borderId="51" xfId="0" applyFont="1" applyFill="1" applyBorder="1" applyAlignment="1">
      <alignment vertical="center" wrapText="1"/>
    </xf>
    <xf numFmtId="0" fontId="2" fillId="24" borderId="51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vertical="center" wrapText="1"/>
    </xf>
    <xf numFmtId="0" fontId="11" fillId="24" borderId="51" xfId="0" applyFont="1" applyFill="1" applyBorder="1" applyAlignment="1">
      <alignment horizontal="center" vertical="center"/>
    </xf>
    <xf numFmtId="0" fontId="9" fillId="24" borderId="51" xfId="0" applyFont="1" applyFill="1" applyBorder="1" applyAlignment="1">
      <alignment horizontal="left" vertical="center"/>
    </xf>
    <xf numFmtId="0" fontId="9" fillId="24" borderId="51" xfId="0" applyFont="1" applyFill="1" applyBorder="1" applyAlignment="1">
      <alignment vertical="center" wrapText="1"/>
    </xf>
    <xf numFmtId="3" fontId="5" fillId="8" borderId="51" xfId="6" applyNumberFormat="1" applyFont="1" applyFill="1" applyBorder="1" applyAlignment="1">
      <alignment horizontal="right" vertical="center"/>
    </xf>
    <xf numFmtId="0" fontId="9" fillId="27" borderId="51" xfId="0" applyFont="1" applyFill="1" applyBorder="1" applyAlignment="1">
      <alignment horizontal="left" vertical="center"/>
    </xf>
    <xf numFmtId="0" fontId="9" fillId="27" borderId="51" xfId="0" applyFont="1" applyFill="1" applyBorder="1" applyAlignment="1">
      <alignment vertical="center" wrapText="1"/>
    </xf>
    <xf numFmtId="3" fontId="5" fillId="0" borderId="51" xfId="6" applyNumberFormat="1" applyFont="1" applyFill="1" applyBorder="1" applyAlignment="1">
      <alignment horizontal="right" vertical="center"/>
    </xf>
    <xf numFmtId="3" fontId="8" fillId="0" borderId="51" xfId="8" applyNumberFormat="1" applyFont="1" applyFill="1" applyBorder="1" applyAlignment="1">
      <alignment horizontal="right" vertical="center"/>
    </xf>
    <xf numFmtId="0" fontId="9" fillId="3" borderId="51" xfId="0" applyFont="1" applyFill="1" applyBorder="1" applyAlignment="1">
      <alignment vertical="center" wrapText="1"/>
    </xf>
    <xf numFmtId="0" fontId="9" fillId="3" borderId="51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3" fontId="21" fillId="0" borderId="51" xfId="6" applyNumberFormat="1" applyFont="1" applyFill="1" applyBorder="1" applyAlignment="1">
      <alignment horizontal="right" vertical="center"/>
    </xf>
    <xf numFmtId="0" fontId="6" fillId="3" borderId="51" xfId="0" applyFont="1" applyFill="1" applyBorder="1" applyAlignment="1">
      <alignment vertical="center" wrapText="1"/>
    </xf>
    <xf numFmtId="0" fontId="7" fillId="0" borderId="51" xfId="0" applyFont="1" applyBorder="1" applyAlignment="1">
      <alignment horizontal="right"/>
    </xf>
    <xf numFmtId="49" fontId="10" fillId="18" borderId="51" xfId="0" applyNumberFormat="1" applyFont="1" applyFill="1" applyBorder="1" applyAlignment="1">
      <alignment horizontal="center" vertical="center" wrapText="1"/>
    </xf>
    <xf numFmtId="3" fontId="9" fillId="18" borderId="51" xfId="0" applyNumberFormat="1" applyFont="1" applyFill="1" applyBorder="1" applyAlignment="1">
      <alignment horizontal="right" vertical="center" wrapText="1"/>
    </xf>
    <xf numFmtId="49" fontId="10" fillId="9" borderId="51" xfId="0" applyNumberFormat="1" applyFont="1" applyFill="1" applyBorder="1" applyAlignment="1">
      <alignment horizontal="center" vertical="center" wrapText="1"/>
    </xf>
    <xf numFmtId="3" fontId="9" fillId="9" borderId="51" xfId="0" applyNumberFormat="1" applyFont="1" applyFill="1" applyBorder="1" applyAlignment="1">
      <alignment horizontal="right" wrapText="1"/>
    </xf>
    <xf numFmtId="49" fontId="12" fillId="3" borderId="51" xfId="0" applyNumberFormat="1" applyFont="1" applyFill="1" applyBorder="1" applyAlignment="1"/>
    <xf numFmtId="3" fontId="12" fillId="0" borderId="51" xfId="0" applyNumberFormat="1" applyFont="1" applyBorder="1" applyAlignment="1"/>
    <xf numFmtId="49" fontId="12" fillId="0" borderId="51" xfId="0" applyNumberFormat="1" applyFont="1" applyBorder="1" applyAlignment="1"/>
    <xf numFmtId="3" fontId="12" fillId="3" borderId="51" xfId="0" applyNumberFormat="1" applyFont="1" applyFill="1" applyBorder="1" applyAlignment="1"/>
    <xf numFmtId="49" fontId="12" fillId="0" borderId="51" xfId="0" applyNumberFormat="1" applyFont="1" applyBorder="1" applyAlignment="1">
      <alignment wrapText="1"/>
    </xf>
    <xf numFmtId="0" fontId="9" fillId="0" borderId="51" xfId="0" applyFont="1" applyFill="1" applyBorder="1" applyAlignment="1">
      <alignment vertical="center"/>
    </xf>
    <xf numFmtId="49" fontId="18" fillId="37" borderId="51" xfId="0" applyNumberFormat="1" applyFont="1" applyFill="1" applyBorder="1" applyAlignment="1">
      <alignment horizontal="center" vertical="center" wrapText="1"/>
    </xf>
    <xf numFmtId="0" fontId="19" fillId="37" borderId="51" xfId="0" applyFont="1" applyFill="1" applyBorder="1" applyAlignment="1">
      <alignment horizontal="center" vertical="center" wrapText="1"/>
    </xf>
    <xf numFmtId="49" fontId="18" fillId="13" borderId="51" xfId="0" applyNumberFormat="1" applyFont="1" applyFill="1" applyBorder="1" applyAlignment="1">
      <alignment horizontal="center" wrapText="1"/>
    </xf>
    <xf numFmtId="49" fontId="18" fillId="13" borderId="51" xfId="0" applyNumberFormat="1" applyFont="1" applyFill="1" applyBorder="1" applyAlignment="1">
      <alignment horizontal="left" wrapText="1"/>
    </xf>
    <xf numFmtId="3" fontId="19" fillId="13" borderId="51" xfId="0" applyNumberFormat="1" applyFont="1" applyFill="1" applyBorder="1" applyAlignment="1">
      <alignment horizontal="right" wrapText="1"/>
    </xf>
    <xf numFmtId="49" fontId="18" fillId="11" borderId="51" xfId="0" applyNumberFormat="1" applyFont="1" applyFill="1" applyBorder="1" applyAlignment="1">
      <alignment horizontal="center" wrapText="1"/>
    </xf>
    <xf numFmtId="49" fontId="18" fillId="11" borderId="51" xfId="0" applyNumberFormat="1" applyFont="1" applyFill="1" applyBorder="1" applyAlignment="1">
      <alignment horizontal="left" wrapText="1"/>
    </xf>
    <xf numFmtId="3" fontId="19" fillId="11" borderId="51" xfId="0" applyNumberFormat="1" applyFont="1" applyFill="1" applyBorder="1" applyAlignment="1">
      <alignment horizontal="right" wrapText="1"/>
    </xf>
    <xf numFmtId="49" fontId="18" fillId="14" borderId="51" xfId="0" applyNumberFormat="1" applyFont="1" applyFill="1" applyBorder="1" applyAlignment="1">
      <alignment horizontal="center" wrapText="1"/>
    </xf>
    <xf numFmtId="49" fontId="18" fillId="14" borderId="51" xfId="0" applyNumberFormat="1" applyFont="1" applyFill="1" applyBorder="1" applyAlignment="1">
      <alignment horizontal="left" wrapText="1"/>
    </xf>
    <xf numFmtId="3" fontId="19" fillId="14" borderId="51" xfId="0" applyNumberFormat="1" applyFont="1" applyFill="1" applyBorder="1" applyAlignment="1">
      <alignment horizontal="right" wrapText="1"/>
    </xf>
    <xf numFmtId="49" fontId="20" fillId="3" borderId="51" xfId="0" applyNumberFormat="1" applyFont="1" applyFill="1" applyBorder="1" applyAlignment="1">
      <alignment horizontal="center" wrapText="1"/>
    </xf>
    <xf numFmtId="0" fontId="20" fillId="0" borderId="51" xfId="0" applyFont="1" applyBorder="1" applyAlignment="1">
      <alignment horizontal="right" wrapText="1"/>
    </xf>
    <xf numFmtId="49" fontId="20" fillId="0" borderId="51" xfId="0" applyNumberFormat="1" applyFont="1" applyBorder="1" applyAlignment="1"/>
    <xf numFmtId="49" fontId="49" fillId="3" borderId="51" xfId="0" applyNumberFormat="1" applyFont="1" applyFill="1" applyBorder="1" applyAlignment="1"/>
    <xf numFmtId="49" fontId="49" fillId="3" borderId="51" xfId="0" applyNumberFormat="1" applyFont="1" applyFill="1" applyBorder="1" applyAlignment="1">
      <alignment wrapText="1"/>
    </xf>
    <xf numFmtId="49" fontId="49" fillId="0" borderId="51" xfId="0" applyNumberFormat="1" applyFont="1" applyBorder="1" applyAlignment="1">
      <alignment wrapText="1"/>
    </xf>
    <xf numFmtId="49" fontId="49" fillId="0" borderId="51" xfId="0" applyNumberFormat="1" applyFont="1" applyBorder="1" applyAlignment="1"/>
  </cellXfs>
  <cellStyles count="36">
    <cellStyle name="Datum" xfId="32"/>
    <cellStyle name="Desni zeleni obrub" xfId="29"/>
    <cellStyle name="Donji obrub" xfId="28"/>
    <cellStyle name="GrayCell" xfId="25"/>
    <cellStyle name="Isticanje" xfId="33"/>
    <cellStyle name="Lijevi donji zeleni obrub" xfId="30"/>
    <cellStyle name="Lijevi zeleni obrub" xfId="31"/>
    <cellStyle name="Naslov 1 2" xfId="18"/>
    <cellStyle name="Naslov 2 2" xfId="19"/>
    <cellStyle name="Naslov 3 2" xfId="26"/>
    <cellStyle name="Naslov 4 2" xfId="27"/>
    <cellStyle name="Naslov 5" xfId="20"/>
    <cellStyle name="Normalno" xfId="0" builtinId="0"/>
    <cellStyle name="Normalno 2" xfId="5"/>
    <cellStyle name="Normalno 3" xfId="17"/>
    <cellStyle name="Normalno 5" xfId="13"/>
    <cellStyle name="Obično 2" xfId="1"/>
    <cellStyle name="Obično_Bilanca prihoda" xfId="15"/>
    <cellStyle name="Obično_PRIHODI 04. -07." xfId="14"/>
    <cellStyle name="Obično_PRIHODI 04. -07. 2" xfId="9"/>
    <cellStyle name="OrangeBorder" xfId="23"/>
    <cellStyle name="SAPBEXaggData" xfId="6"/>
    <cellStyle name="SAPBEXaggItem" xfId="12"/>
    <cellStyle name="SAPBEXchaText" xfId="2"/>
    <cellStyle name="SAPBEXformats" xfId="11"/>
    <cellStyle name="SAPBEXHLevel0" xfId="16"/>
    <cellStyle name="SAPBEXHLevel1" xfId="4"/>
    <cellStyle name="SAPBEXHLevel2" xfId="3"/>
    <cellStyle name="SAPBEXHLevel3" xfId="7"/>
    <cellStyle name="SAPBEXstdData" xfId="8"/>
    <cellStyle name="SAPBEXstdItem" xfId="10"/>
    <cellStyle name="Tekst Pokreni" xfId="21"/>
    <cellStyle name="Tekst u stupcu Od Ž do A" xfId="22"/>
    <cellStyle name="Valuta [0] 2" xfId="35"/>
    <cellStyle name="Valuta 2" xfId="34"/>
    <cellStyle name="YellowCell" xfId="24"/>
  </cellStyles>
  <dxfs count="4"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2" defaultTableStyle="TableStyleMedium2" defaultPivotStyle="PivotStyleLight16">
    <tableStyle name="CustomTableStyle" pivot="0" count="2">
      <tableStyleElement type="headerRow" dxfId="3"/>
      <tableStyleElement type="firstRowStripe" dxfId="2"/>
    </tableStyle>
    <tableStyle name="Stil zaokretne tablice 1" table="0" count="2">
      <tableStyleElement type="headerRow" dxfId="1"/>
      <tableStyleElement type="totalRow" dxfId="0"/>
    </tableStyle>
  </tableStyles>
  <colors>
    <mruColors>
      <color rgb="FFF9FBA3"/>
      <color rgb="FF92CDD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172</xdr:row>
      <xdr:rowOff>0</xdr:rowOff>
    </xdr:from>
    <xdr:to>
      <xdr:col>0</xdr:col>
      <xdr:colOff>1047750</xdr:colOff>
      <xdr:row>172</xdr:row>
      <xdr:rowOff>123825</xdr:rowOff>
    </xdr:to>
    <xdr:pic macro="[1]!DesignIconClicked">
      <xdr:nvPicPr>
        <xdr:cNvPr id="2" name="BExXTKAUX1WF2OZPXSNXALZLKGCO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09492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1266825</xdr:colOff>
      <xdr:row>173</xdr:row>
      <xdr:rowOff>0</xdr:rowOff>
    </xdr:from>
    <xdr:to>
      <xdr:col>0</xdr:col>
      <xdr:colOff>1390650</xdr:colOff>
      <xdr:row>173</xdr:row>
      <xdr:rowOff>123825</xdr:rowOff>
    </xdr:to>
    <xdr:pic macro="[1]!DesignIconClicked">
      <xdr:nvPicPr>
        <xdr:cNvPr id="4" name="BExS4R4TNKEVJJW2M2WFRZE2I16B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1273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1381125</xdr:colOff>
      <xdr:row>174</xdr:row>
      <xdr:rowOff>0</xdr:rowOff>
    </xdr:from>
    <xdr:to>
      <xdr:col>0</xdr:col>
      <xdr:colOff>1504950</xdr:colOff>
      <xdr:row>174</xdr:row>
      <xdr:rowOff>123825</xdr:rowOff>
    </xdr:to>
    <xdr:pic macro="[1]!DesignIconClicked">
      <xdr:nvPicPr>
        <xdr:cNvPr id="5" name="BExQJYSSARZM4DYBE7563XYCDUP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143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1266825</xdr:colOff>
      <xdr:row>175</xdr:row>
      <xdr:rowOff>0</xdr:rowOff>
    </xdr:from>
    <xdr:to>
      <xdr:col>0</xdr:col>
      <xdr:colOff>1390650</xdr:colOff>
      <xdr:row>175</xdr:row>
      <xdr:rowOff>123825</xdr:rowOff>
    </xdr:to>
    <xdr:pic macro="[1]!DesignIconClicked">
      <xdr:nvPicPr>
        <xdr:cNvPr id="6" name="BExW32TILCTUNWHFKU0UN85IZFNM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15969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1381125</xdr:colOff>
      <xdr:row>176</xdr:row>
      <xdr:rowOff>0</xdr:rowOff>
    </xdr:from>
    <xdr:to>
      <xdr:col>0</xdr:col>
      <xdr:colOff>1504950</xdr:colOff>
      <xdr:row>176</xdr:row>
      <xdr:rowOff>123825</xdr:rowOff>
    </xdr:to>
    <xdr:pic macro="[1]!DesignIconClicked">
      <xdr:nvPicPr>
        <xdr:cNvPr id="7" name="BExODWVRC1SXHAILZ6QY88MPOU9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17588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1266825</xdr:colOff>
      <xdr:row>177</xdr:row>
      <xdr:rowOff>0</xdr:rowOff>
    </xdr:from>
    <xdr:to>
      <xdr:col>0</xdr:col>
      <xdr:colOff>1390650</xdr:colOff>
      <xdr:row>177</xdr:row>
      <xdr:rowOff>123825</xdr:rowOff>
    </xdr:to>
    <xdr:pic macro="[1]!DesignIconClicked">
      <xdr:nvPicPr>
        <xdr:cNvPr id="8" name="BExXQJNP4TWMU3USGW6U4LZ0ZHTQ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1920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1381125</xdr:colOff>
      <xdr:row>178</xdr:row>
      <xdr:rowOff>0</xdr:rowOff>
    </xdr:from>
    <xdr:to>
      <xdr:col>0</xdr:col>
      <xdr:colOff>1504950</xdr:colOff>
      <xdr:row>178</xdr:row>
      <xdr:rowOff>123825</xdr:rowOff>
    </xdr:to>
    <xdr:pic macro="[1]!DesignIconClicked">
      <xdr:nvPicPr>
        <xdr:cNvPr id="9" name="BExETY2H4UR4LZ2BEH7SQ49SXJG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20827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1381125</xdr:colOff>
      <xdr:row>179</xdr:row>
      <xdr:rowOff>0</xdr:rowOff>
    </xdr:from>
    <xdr:to>
      <xdr:col>0</xdr:col>
      <xdr:colOff>1504950</xdr:colOff>
      <xdr:row>179</xdr:row>
      <xdr:rowOff>123825</xdr:rowOff>
    </xdr:to>
    <xdr:pic macro="[1]!DesignIconClicked">
      <xdr:nvPicPr>
        <xdr:cNvPr id="10" name="BEx1IM9OFERCD9Q0MV33MTB42ZI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2244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1085850</xdr:colOff>
      <xdr:row>19</xdr:row>
      <xdr:rowOff>180975</xdr:rowOff>
    </xdr:to>
    <xdr:pic macro="[1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"/>
          <a:ext cx="590550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9"/>
  <sheetViews>
    <sheetView zoomScale="110" zoomScaleNormal="110" workbookViewId="0">
      <pane xSplit="2" ySplit="5" topLeftCell="C581" activePane="bottomRight" state="frozen"/>
      <selection pane="topRight" activeCell="C1" sqref="C1"/>
      <selection pane="bottomLeft" activeCell="A6" sqref="A6"/>
      <selection pane="bottomRight" activeCell="F685" sqref="F685"/>
    </sheetView>
  </sheetViews>
  <sheetFormatPr defaultRowHeight="12.75" x14ac:dyDescent="0.2"/>
  <cols>
    <col min="1" max="1" width="9.7109375" style="11" customWidth="1"/>
    <col min="2" max="2" width="29.140625" style="422" customWidth="1"/>
    <col min="3" max="3" width="11.7109375" style="31" customWidth="1"/>
    <col min="4" max="4" width="13.140625" style="31" customWidth="1"/>
    <col min="5" max="5" width="12.85546875" style="31" customWidth="1"/>
    <col min="6" max="16384" width="9.140625" style="11"/>
  </cols>
  <sheetData>
    <row r="1" spans="1:5" x14ac:dyDescent="0.2">
      <c r="E1" s="488" t="s">
        <v>447</v>
      </c>
    </row>
    <row r="2" spans="1:5" ht="18" customHeight="1" x14ac:dyDescent="0.25">
      <c r="A2" s="481" t="s">
        <v>443</v>
      </c>
      <c r="B2" s="481"/>
      <c r="C2" s="481"/>
      <c r="D2" s="481"/>
      <c r="E2" s="481"/>
    </row>
    <row r="3" spans="1:5" ht="18" customHeight="1" x14ac:dyDescent="0.2">
      <c r="A3" s="461" t="s">
        <v>444</v>
      </c>
      <c r="B3" s="461"/>
      <c r="C3" s="461"/>
      <c r="D3" s="461"/>
      <c r="E3" s="461"/>
    </row>
    <row r="4" spans="1:5" ht="15" customHeight="1" x14ac:dyDescent="0.2">
      <c r="A4" s="210"/>
      <c r="B4" s="404"/>
      <c r="C4" s="480" t="s">
        <v>442</v>
      </c>
      <c r="D4" s="480"/>
      <c r="E4" s="480"/>
    </row>
    <row r="5" spans="1:5" ht="29.25" customHeight="1" x14ac:dyDescent="0.2">
      <c r="A5" s="485" t="s">
        <v>93</v>
      </c>
      <c r="B5" s="485" t="s">
        <v>94</v>
      </c>
      <c r="C5" s="484" t="s">
        <v>326</v>
      </c>
      <c r="D5" s="486" t="s">
        <v>327</v>
      </c>
      <c r="E5" s="486" t="s">
        <v>328</v>
      </c>
    </row>
    <row r="6" spans="1:5" s="29" customFormat="1" ht="25.5" x14ac:dyDescent="0.2">
      <c r="A6" s="3" t="s">
        <v>91</v>
      </c>
      <c r="B6" s="4" t="s">
        <v>0</v>
      </c>
      <c r="C6" s="220">
        <f t="shared" ref="C6:E6" si="0">SUM(C7)</f>
        <v>839230740</v>
      </c>
      <c r="D6" s="5">
        <f t="shared" si="0"/>
        <v>829487288</v>
      </c>
      <c r="E6" s="5">
        <f t="shared" si="0"/>
        <v>826984573</v>
      </c>
    </row>
    <row r="7" spans="1:5" s="29" customFormat="1" ht="25.5" x14ac:dyDescent="0.2">
      <c r="A7" s="6" t="s">
        <v>92</v>
      </c>
      <c r="B7" s="7" t="s">
        <v>0</v>
      </c>
      <c r="C7" s="221">
        <f t="shared" ref="C7:E7" si="1">SUM(C8,C22,C83,C104,C133,C147,C198,C213,C243,C295,C327,C351,C374,C402,C433,C459,C495,C531,C550,C562,C15)</f>
        <v>839230740</v>
      </c>
      <c r="D7" s="8">
        <f t="shared" si="1"/>
        <v>829487288</v>
      </c>
      <c r="E7" s="8">
        <f t="shared" si="1"/>
        <v>826984573</v>
      </c>
    </row>
    <row r="8" spans="1:5" s="36" customFormat="1" ht="19.5" customHeight="1" x14ac:dyDescent="0.2">
      <c r="A8" s="61" t="s">
        <v>209</v>
      </c>
      <c r="B8" s="62" t="s">
        <v>219</v>
      </c>
      <c r="C8" s="222">
        <f t="shared" ref="C8:E9" si="2">SUM(C9)</f>
        <v>1592700</v>
      </c>
      <c r="D8" s="63">
        <f t="shared" si="2"/>
        <v>1592700</v>
      </c>
      <c r="E8" s="63">
        <f t="shared" si="2"/>
        <v>1592700</v>
      </c>
    </row>
    <row r="9" spans="1:5" s="36" customFormat="1" ht="17.25" customHeight="1" x14ac:dyDescent="0.2">
      <c r="A9" s="467" t="s">
        <v>1</v>
      </c>
      <c r="B9" s="467"/>
      <c r="C9" s="223">
        <f t="shared" si="2"/>
        <v>1592700</v>
      </c>
      <c r="D9" s="64">
        <f t="shared" si="2"/>
        <v>1592700</v>
      </c>
      <c r="E9" s="64">
        <f t="shared" si="2"/>
        <v>1592700</v>
      </c>
    </row>
    <row r="10" spans="1:5" s="36" customFormat="1" ht="17.25" customHeight="1" x14ac:dyDescent="0.2">
      <c r="A10" s="179" t="s">
        <v>329</v>
      </c>
      <c r="B10" s="196" t="s">
        <v>330</v>
      </c>
      <c r="C10" s="224">
        <f t="shared" ref="C10:E10" si="3">SUM(C11,C13)</f>
        <v>1592700</v>
      </c>
      <c r="D10" s="181">
        <f t="shared" si="3"/>
        <v>1592700</v>
      </c>
      <c r="E10" s="181">
        <f t="shared" si="3"/>
        <v>1592700</v>
      </c>
    </row>
    <row r="11" spans="1:5" s="36" customFormat="1" ht="15" customHeight="1" x14ac:dyDescent="0.2">
      <c r="A11" s="65" t="s">
        <v>140</v>
      </c>
      <c r="B11" s="59" t="s">
        <v>125</v>
      </c>
      <c r="C11" s="225">
        <f t="shared" ref="C11:E11" si="4">SUM(C12)</f>
        <v>929000</v>
      </c>
      <c r="D11" s="60">
        <f t="shared" si="4"/>
        <v>929000</v>
      </c>
      <c r="E11" s="60">
        <f t="shared" si="4"/>
        <v>929000</v>
      </c>
    </row>
    <row r="12" spans="1:5" s="35" customFormat="1" ht="12.75" customHeight="1" x14ac:dyDescent="0.2">
      <c r="A12" s="66" t="s">
        <v>141</v>
      </c>
      <c r="B12" s="67" t="s">
        <v>46</v>
      </c>
      <c r="C12" s="226">
        <v>929000</v>
      </c>
      <c r="D12" s="212">
        <v>929000</v>
      </c>
      <c r="E12" s="212">
        <v>929000</v>
      </c>
    </row>
    <row r="13" spans="1:5" s="36" customFormat="1" ht="14.25" customHeight="1" x14ac:dyDescent="0.2">
      <c r="A13" s="65" t="s">
        <v>142</v>
      </c>
      <c r="B13" s="59" t="s">
        <v>212</v>
      </c>
      <c r="C13" s="225">
        <f t="shared" ref="C13:E13" si="5">SUM(C14)</f>
        <v>663700</v>
      </c>
      <c r="D13" s="60">
        <f t="shared" si="5"/>
        <v>663700</v>
      </c>
      <c r="E13" s="60">
        <f t="shared" si="5"/>
        <v>663700</v>
      </c>
    </row>
    <row r="14" spans="1:5" s="35" customFormat="1" ht="25.5" x14ac:dyDescent="0.2">
      <c r="A14" s="66" t="s">
        <v>143</v>
      </c>
      <c r="B14" s="67" t="s">
        <v>131</v>
      </c>
      <c r="C14" s="226">
        <v>663700</v>
      </c>
      <c r="D14" s="212">
        <v>663700</v>
      </c>
      <c r="E14" s="212">
        <v>663700</v>
      </c>
    </row>
    <row r="15" spans="1:5" s="36" customFormat="1" ht="19.5" customHeight="1" x14ac:dyDescent="0.2">
      <c r="A15" s="61" t="s">
        <v>377</v>
      </c>
      <c r="B15" s="62" t="s">
        <v>351</v>
      </c>
      <c r="C15" s="222">
        <f t="shared" ref="C15:E16" si="6">SUM(C16)</f>
        <v>796400</v>
      </c>
      <c r="D15" s="63">
        <f t="shared" si="6"/>
        <v>796400</v>
      </c>
      <c r="E15" s="63">
        <f t="shared" si="6"/>
        <v>796400</v>
      </c>
    </row>
    <row r="16" spans="1:5" s="36" customFormat="1" ht="17.25" customHeight="1" x14ac:dyDescent="0.2">
      <c r="A16" s="467" t="s">
        <v>1</v>
      </c>
      <c r="B16" s="467"/>
      <c r="C16" s="223">
        <f t="shared" si="6"/>
        <v>796400</v>
      </c>
      <c r="D16" s="64">
        <f t="shared" si="6"/>
        <v>796400</v>
      </c>
      <c r="E16" s="64">
        <f t="shared" si="6"/>
        <v>796400</v>
      </c>
    </row>
    <row r="17" spans="1:5" s="36" customFormat="1" ht="17.25" customHeight="1" x14ac:dyDescent="0.2">
      <c r="A17" s="179" t="s">
        <v>329</v>
      </c>
      <c r="B17" s="196" t="s">
        <v>330</v>
      </c>
      <c r="C17" s="224">
        <f t="shared" ref="C17:E17" si="7">SUM(C18,C20)</f>
        <v>796400</v>
      </c>
      <c r="D17" s="181">
        <f t="shared" si="7"/>
        <v>796400</v>
      </c>
      <c r="E17" s="181">
        <f t="shared" si="7"/>
        <v>796400</v>
      </c>
    </row>
    <row r="18" spans="1:5" s="36" customFormat="1" ht="15" customHeight="1" x14ac:dyDescent="0.2">
      <c r="A18" s="65" t="s">
        <v>140</v>
      </c>
      <c r="B18" s="59" t="s">
        <v>125</v>
      </c>
      <c r="C18" s="225">
        <f t="shared" ref="C18:E18" si="8">SUM(C19)</f>
        <v>796400</v>
      </c>
      <c r="D18" s="60">
        <f t="shared" si="8"/>
        <v>796400</v>
      </c>
      <c r="E18" s="60">
        <f t="shared" si="8"/>
        <v>796400</v>
      </c>
    </row>
    <row r="19" spans="1:5" s="35" customFormat="1" ht="12.75" customHeight="1" x14ac:dyDescent="0.2">
      <c r="A19" s="66" t="s">
        <v>141</v>
      </c>
      <c r="B19" s="67" t="s">
        <v>46</v>
      </c>
      <c r="C19" s="226">
        <v>796400</v>
      </c>
      <c r="D19" s="212">
        <v>796400</v>
      </c>
      <c r="E19" s="212">
        <v>796400</v>
      </c>
    </row>
    <row r="20" spans="1:5" s="36" customFormat="1" ht="14.25" hidden="1" customHeight="1" x14ac:dyDescent="0.2">
      <c r="A20" s="65" t="s">
        <v>142</v>
      </c>
      <c r="B20" s="59" t="s">
        <v>212</v>
      </c>
      <c r="C20" s="225">
        <f t="shared" ref="C20:E20" si="9">SUM(C21)</f>
        <v>0</v>
      </c>
      <c r="D20" s="60">
        <f t="shared" si="9"/>
        <v>0</v>
      </c>
      <c r="E20" s="60">
        <f t="shared" si="9"/>
        <v>0</v>
      </c>
    </row>
    <row r="21" spans="1:5" s="35" customFormat="1" ht="25.5" hidden="1" x14ac:dyDescent="0.2">
      <c r="A21" s="66" t="s">
        <v>143</v>
      </c>
      <c r="B21" s="67" t="s">
        <v>131</v>
      </c>
      <c r="C21" s="226"/>
      <c r="D21" s="54"/>
      <c r="E21" s="54"/>
    </row>
    <row r="22" spans="1:5" ht="18.75" customHeight="1" x14ac:dyDescent="0.2">
      <c r="A22" s="37" t="s">
        <v>2</v>
      </c>
      <c r="B22" s="9" t="s">
        <v>3</v>
      </c>
      <c r="C22" s="227">
        <f t="shared" ref="C22:E22" si="10">SUM(C23)</f>
        <v>719120640</v>
      </c>
      <c r="D22" s="10">
        <f t="shared" si="10"/>
        <v>723594088</v>
      </c>
      <c r="E22" s="10">
        <f t="shared" si="10"/>
        <v>727923473</v>
      </c>
    </row>
    <row r="23" spans="1:5" ht="18" customHeight="1" x14ac:dyDescent="0.2">
      <c r="A23" s="467" t="s">
        <v>1</v>
      </c>
      <c r="B23" s="467"/>
      <c r="C23" s="228">
        <f t="shared" ref="C23:E23" si="11">SUM(C24,C34,C66,C72,C76)</f>
        <v>719120640</v>
      </c>
      <c r="D23" s="30">
        <f t="shared" si="11"/>
        <v>723594088</v>
      </c>
      <c r="E23" s="30">
        <f t="shared" si="11"/>
        <v>727923473</v>
      </c>
    </row>
    <row r="24" spans="1:5" ht="18" customHeight="1" x14ac:dyDescent="0.2">
      <c r="A24" s="180" t="s">
        <v>331</v>
      </c>
      <c r="B24" s="196" t="s">
        <v>332</v>
      </c>
      <c r="C24" s="229">
        <f t="shared" ref="C24:E24" si="12">SUM(C25,C28,C30)</f>
        <v>617011640</v>
      </c>
      <c r="D24" s="182">
        <f t="shared" si="12"/>
        <v>619999088</v>
      </c>
      <c r="E24" s="182">
        <f t="shared" si="12"/>
        <v>624328473</v>
      </c>
    </row>
    <row r="25" spans="1:5" x14ac:dyDescent="0.2">
      <c r="A25" s="12">
        <v>311</v>
      </c>
      <c r="B25" s="2" t="s">
        <v>4</v>
      </c>
      <c r="C25" s="225">
        <f t="shared" ref="C25:E25" si="13">SUM(C26:C27)</f>
        <v>479049640</v>
      </c>
      <c r="D25" s="13">
        <f t="shared" si="13"/>
        <v>481140088</v>
      </c>
      <c r="E25" s="13">
        <f t="shared" si="13"/>
        <v>484707473</v>
      </c>
    </row>
    <row r="26" spans="1:5" ht="12" customHeight="1" x14ac:dyDescent="0.2">
      <c r="A26" s="1">
        <v>3111</v>
      </c>
      <c r="B26" s="14" t="s">
        <v>5</v>
      </c>
      <c r="C26" s="226">
        <f>432222000-5121-641+20784096+16095306</f>
        <v>469095640</v>
      </c>
      <c r="D26" s="15">
        <f>432200000+613+22773193+16212282</f>
        <v>471186088</v>
      </c>
      <c r="E26" s="15">
        <f>432584000+1371+25838259+16329843</f>
        <v>474753473</v>
      </c>
    </row>
    <row r="27" spans="1:5" x14ac:dyDescent="0.2">
      <c r="A27" s="1">
        <v>3113</v>
      </c>
      <c r="B27" s="14" t="s">
        <v>6</v>
      </c>
      <c r="C27" s="226">
        <v>9954000</v>
      </c>
      <c r="D27" s="15">
        <v>9954000</v>
      </c>
      <c r="E27" s="15">
        <v>9954000</v>
      </c>
    </row>
    <row r="28" spans="1:5" x14ac:dyDescent="0.2">
      <c r="A28" s="12">
        <v>312</v>
      </c>
      <c r="B28" s="2" t="s">
        <v>7</v>
      </c>
      <c r="C28" s="225">
        <f t="shared" ref="C28:E28" si="14">SUM(C29)</f>
        <v>26611000</v>
      </c>
      <c r="D28" s="13">
        <f t="shared" si="14"/>
        <v>26744000</v>
      </c>
      <c r="E28" s="13">
        <f t="shared" si="14"/>
        <v>26877000</v>
      </c>
    </row>
    <row r="29" spans="1:5" x14ac:dyDescent="0.2">
      <c r="A29" s="1">
        <v>3121</v>
      </c>
      <c r="B29" s="14" t="s">
        <v>7</v>
      </c>
      <c r="C29" s="226">
        <f>24553000+2058000</f>
        <v>26611000</v>
      </c>
      <c r="D29" s="15">
        <f>24686000+2058000</f>
        <v>26744000</v>
      </c>
      <c r="E29" s="15">
        <f>24819000+2058000</f>
        <v>26877000</v>
      </c>
    </row>
    <row r="30" spans="1:5" x14ac:dyDescent="0.2">
      <c r="A30" s="12">
        <v>313</v>
      </c>
      <c r="B30" s="2" t="s">
        <v>8</v>
      </c>
      <c r="C30" s="225">
        <f t="shared" ref="C30:D30" si="15">SUM(C31:C33)</f>
        <v>111351000</v>
      </c>
      <c r="D30" s="13">
        <f t="shared" si="15"/>
        <v>112115000</v>
      </c>
      <c r="E30" s="13">
        <f t="shared" ref="E30" si="16">SUM(E31:E33)</f>
        <v>112744000</v>
      </c>
    </row>
    <row r="31" spans="1:5" x14ac:dyDescent="0.2">
      <c r="A31" s="1">
        <v>3131</v>
      </c>
      <c r="B31" s="14" t="s">
        <v>9</v>
      </c>
      <c r="C31" s="226">
        <f>30526000+2500000+2800000</f>
        <v>35826000</v>
      </c>
      <c r="D31" s="15">
        <f>30792000+2550000+2800000</f>
        <v>36142000</v>
      </c>
      <c r="E31" s="15">
        <f>30990000+2600000+2800000</f>
        <v>36390000</v>
      </c>
    </row>
    <row r="32" spans="1:5" x14ac:dyDescent="0.2">
      <c r="A32" s="1">
        <v>3132</v>
      </c>
      <c r="B32" s="14" t="s">
        <v>10</v>
      </c>
      <c r="C32" s="226">
        <f>67025000+4000000+4500000</f>
        <v>75525000</v>
      </c>
      <c r="D32" s="15">
        <f>67423000+4050000+4500000</f>
        <v>75973000</v>
      </c>
      <c r="E32" s="15">
        <f>67754000+4100000+4500000</f>
        <v>76354000</v>
      </c>
    </row>
    <row r="33" spans="1:5" hidden="1" x14ac:dyDescent="0.2">
      <c r="A33" s="1">
        <v>3133</v>
      </c>
      <c r="B33" s="14" t="s">
        <v>11</v>
      </c>
      <c r="C33" s="226"/>
      <c r="D33" s="15"/>
      <c r="E33" s="15"/>
    </row>
    <row r="34" spans="1:5" s="189" customFormat="1" ht="20.25" customHeight="1" x14ac:dyDescent="0.2">
      <c r="A34" s="187" t="s">
        <v>333</v>
      </c>
      <c r="B34" s="188" t="s">
        <v>334</v>
      </c>
      <c r="C34" s="230">
        <f t="shared" ref="C34:E34" si="17">SUM(C35,C40,C47,C56,C58)</f>
        <v>98256000</v>
      </c>
      <c r="D34" s="185">
        <f t="shared" si="17"/>
        <v>99742000</v>
      </c>
      <c r="E34" s="185">
        <f t="shared" si="17"/>
        <v>99742000</v>
      </c>
    </row>
    <row r="35" spans="1:5" x14ac:dyDescent="0.2">
      <c r="A35" s="12">
        <v>321</v>
      </c>
      <c r="B35" s="2" t="s">
        <v>12</v>
      </c>
      <c r="C35" s="225">
        <f t="shared" ref="C35:D35" si="18">SUM(C36:C39)</f>
        <v>25417000</v>
      </c>
      <c r="D35" s="13">
        <f t="shared" si="18"/>
        <v>25417000</v>
      </c>
      <c r="E35" s="13">
        <f t="shared" ref="E35" si="19">SUM(E36:E39)</f>
        <v>25417000</v>
      </c>
    </row>
    <row r="36" spans="1:5" x14ac:dyDescent="0.2">
      <c r="A36" s="1">
        <v>3211</v>
      </c>
      <c r="B36" s="14" t="s">
        <v>13</v>
      </c>
      <c r="C36" s="226">
        <v>3318000</v>
      </c>
      <c r="D36" s="15">
        <v>3318000</v>
      </c>
      <c r="E36" s="15">
        <v>3318000</v>
      </c>
    </row>
    <row r="37" spans="1:5" ht="25.5" x14ac:dyDescent="0.2">
      <c r="A37" s="1">
        <v>3212</v>
      </c>
      <c r="B37" s="14" t="s">
        <v>14</v>
      </c>
      <c r="C37" s="226">
        <v>19908000</v>
      </c>
      <c r="D37" s="15">
        <v>19908000</v>
      </c>
      <c r="E37" s="15">
        <v>19908000</v>
      </c>
    </row>
    <row r="38" spans="1:5" x14ac:dyDescent="0.2">
      <c r="A38" s="1">
        <v>3213</v>
      </c>
      <c r="B38" s="14" t="s">
        <v>15</v>
      </c>
      <c r="C38" s="226">
        <v>266000</v>
      </c>
      <c r="D38" s="15">
        <v>266000</v>
      </c>
      <c r="E38" s="15">
        <v>266000</v>
      </c>
    </row>
    <row r="39" spans="1:5" x14ac:dyDescent="0.2">
      <c r="A39" s="55">
        <v>3214</v>
      </c>
      <c r="B39" s="56" t="s">
        <v>122</v>
      </c>
      <c r="C39" s="226">
        <v>1925000</v>
      </c>
      <c r="D39" s="54">
        <v>1925000</v>
      </c>
      <c r="E39" s="54">
        <v>1925000</v>
      </c>
    </row>
    <row r="40" spans="1:5" x14ac:dyDescent="0.2">
      <c r="A40" s="12">
        <v>322</v>
      </c>
      <c r="B40" s="2" t="s">
        <v>16</v>
      </c>
      <c r="C40" s="225">
        <f t="shared" ref="C40:D40" si="20">SUM(C41:C46)</f>
        <v>29783000</v>
      </c>
      <c r="D40" s="13">
        <f t="shared" si="20"/>
        <v>29783000</v>
      </c>
      <c r="E40" s="13">
        <f t="shared" ref="E40" si="21">SUM(E41:E46)</f>
        <v>29783000</v>
      </c>
    </row>
    <row r="41" spans="1:5" ht="25.5" x14ac:dyDescent="0.2">
      <c r="A41" s="1">
        <v>3221</v>
      </c>
      <c r="B41" s="14" t="s">
        <v>17</v>
      </c>
      <c r="C41" s="226">
        <v>2389000</v>
      </c>
      <c r="D41" s="212">
        <v>2389000</v>
      </c>
      <c r="E41" s="212">
        <v>2389000</v>
      </c>
    </row>
    <row r="42" spans="1:5" x14ac:dyDescent="0.2">
      <c r="A42" s="1">
        <v>3222</v>
      </c>
      <c r="B42" s="14" t="s">
        <v>18</v>
      </c>
      <c r="C42" s="226">
        <v>2256000</v>
      </c>
      <c r="D42" s="212">
        <v>2256000</v>
      </c>
      <c r="E42" s="212">
        <v>2256000</v>
      </c>
    </row>
    <row r="43" spans="1:5" x14ac:dyDescent="0.2">
      <c r="A43" s="1">
        <v>3223</v>
      </c>
      <c r="B43" s="14" t="s">
        <v>19</v>
      </c>
      <c r="C43" s="226">
        <v>22563000</v>
      </c>
      <c r="D43" s="15">
        <v>22563000</v>
      </c>
      <c r="E43" s="15">
        <v>22563000</v>
      </c>
    </row>
    <row r="44" spans="1:5" ht="25.5" x14ac:dyDescent="0.2">
      <c r="A44" s="1">
        <v>3224</v>
      </c>
      <c r="B44" s="14" t="s">
        <v>20</v>
      </c>
      <c r="C44" s="226">
        <v>1062000</v>
      </c>
      <c r="D44" s="15">
        <v>1062000</v>
      </c>
      <c r="E44" s="15">
        <v>1062000</v>
      </c>
    </row>
    <row r="45" spans="1:5" x14ac:dyDescent="0.2">
      <c r="A45" s="1">
        <v>3225</v>
      </c>
      <c r="B45" s="14" t="s">
        <v>21</v>
      </c>
      <c r="C45" s="226">
        <v>1460000</v>
      </c>
      <c r="D45" s="15">
        <v>1460000</v>
      </c>
      <c r="E45" s="15">
        <v>1460000</v>
      </c>
    </row>
    <row r="46" spans="1:5" x14ac:dyDescent="0.2">
      <c r="A46" s="1">
        <v>3227</v>
      </c>
      <c r="B46" s="14" t="s">
        <v>22</v>
      </c>
      <c r="C46" s="226">
        <v>53000</v>
      </c>
      <c r="D46" s="15">
        <v>53000</v>
      </c>
      <c r="E46" s="15">
        <v>53000</v>
      </c>
    </row>
    <row r="47" spans="1:5" x14ac:dyDescent="0.2">
      <c r="A47" s="12">
        <v>323</v>
      </c>
      <c r="B47" s="2" t="s">
        <v>23</v>
      </c>
      <c r="C47" s="225">
        <f t="shared" ref="C47:D47" si="22">SUM(C48:C55)</f>
        <v>39592000</v>
      </c>
      <c r="D47" s="13">
        <f t="shared" si="22"/>
        <v>41078000</v>
      </c>
      <c r="E47" s="13">
        <f t="shared" ref="E47" si="23">SUM(E48:E55)</f>
        <v>41078000</v>
      </c>
    </row>
    <row r="48" spans="1:5" x14ac:dyDescent="0.2">
      <c r="A48" s="1">
        <v>3231</v>
      </c>
      <c r="B48" s="14" t="s">
        <v>24</v>
      </c>
      <c r="C48" s="226">
        <v>6371000</v>
      </c>
      <c r="D48" s="15">
        <v>6636000</v>
      </c>
      <c r="E48" s="15">
        <v>6636000</v>
      </c>
    </row>
    <row r="49" spans="1:5" ht="25.5" x14ac:dyDescent="0.2">
      <c r="A49" s="1">
        <v>3232</v>
      </c>
      <c r="B49" s="14" t="s">
        <v>25</v>
      </c>
      <c r="C49" s="226">
        <v>11122000</v>
      </c>
      <c r="D49" s="15">
        <v>11547000</v>
      </c>
      <c r="E49" s="15">
        <v>11547000</v>
      </c>
    </row>
    <row r="50" spans="1:5" x14ac:dyDescent="0.2">
      <c r="A50" s="1">
        <v>3233</v>
      </c>
      <c r="B50" s="14" t="s">
        <v>26</v>
      </c>
      <c r="C50" s="233">
        <v>200000</v>
      </c>
      <c r="D50" s="16">
        <v>200000</v>
      </c>
      <c r="E50" s="16">
        <v>200000</v>
      </c>
    </row>
    <row r="51" spans="1:5" x14ac:dyDescent="0.2">
      <c r="A51" s="1">
        <v>3234</v>
      </c>
      <c r="B51" s="14" t="s">
        <v>27</v>
      </c>
      <c r="C51" s="233">
        <v>3716000</v>
      </c>
      <c r="D51" s="16">
        <v>3849000</v>
      </c>
      <c r="E51" s="16">
        <v>3849000</v>
      </c>
    </row>
    <row r="52" spans="1:5" x14ac:dyDescent="0.2">
      <c r="A52" s="1">
        <v>3235</v>
      </c>
      <c r="B52" s="14" t="s">
        <v>28</v>
      </c>
      <c r="C52" s="226">
        <v>8627000</v>
      </c>
      <c r="D52" s="15">
        <v>9290000</v>
      </c>
      <c r="E52" s="15">
        <v>9290000</v>
      </c>
    </row>
    <row r="53" spans="1:5" x14ac:dyDescent="0.2">
      <c r="A53" s="1">
        <v>3236</v>
      </c>
      <c r="B53" s="14" t="s">
        <v>29</v>
      </c>
      <c r="C53" s="233">
        <v>1991000</v>
      </c>
      <c r="D53" s="213">
        <v>1991000</v>
      </c>
      <c r="E53" s="213">
        <v>1991000</v>
      </c>
    </row>
    <row r="54" spans="1:5" x14ac:dyDescent="0.2">
      <c r="A54" s="1">
        <v>3237</v>
      </c>
      <c r="B54" s="14" t="s">
        <v>30</v>
      </c>
      <c r="C54" s="233">
        <v>1991000</v>
      </c>
      <c r="D54" s="213">
        <v>1991000</v>
      </c>
      <c r="E54" s="213">
        <v>1991000</v>
      </c>
    </row>
    <row r="55" spans="1:5" x14ac:dyDescent="0.2">
      <c r="A55" s="1">
        <v>3239</v>
      </c>
      <c r="B55" s="14" t="s">
        <v>31</v>
      </c>
      <c r="C55" s="233">
        <v>5574000</v>
      </c>
      <c r="D55" s="16">
        <v>5574000</v>
      </c>
      <c r="E55" s="16">
        <v>5574000</v>
      </c>
    </row>
    <row r="56" spans="1:5" ht="25.5" x14ac:dyDescent="0.2">
      <c r="A56" s="12">
        <v>324</v>
      </c>
      <c r="B56" s="2" t="s">
        <v>32</v>
      </c>
      <c r="C56" s="231">
        <f t="shared" ref="C56:E56" si="24">SUM(C57)</f>
        <v>53000</v>
      </c>
      <c r="D56" s="17">
        <f t="shared" si="24"/>
        <v>53000</v>
      </c>
      <c r="E56" s="17">
        <f t="shared" si="24"/>
        <v>53000</v>
      </c>
    </row>
    <row r="57" spans="1:5" ht="25.5" x14ac:dyDescent="0.2">
      <c r="A57" s="1">
        <v>3241</v>
      </c>
      <c r="B57" s="14" t="s">
        <v>32</v>
      </c>
      <c r="C57" s="226">
        <v>53000</v>
      </c>
      <c r="D57" s="15">
        <v>53000</v>
      </c>
      <c r="E57" s="15">
        <v>53000</v>
      </c>
    </row>
    <row r="58" spans="1:5" ht="25.5" x14ac:dyDescent="0.2">
      <c r="A58" s="12">
        <v>329</v>
      </c>
      <c r="B58" s="2" t="s">
        <v>33</v>
      </c>
      <c r="C58" s="231">
        <f t="shared" ref="C58:D58" si="25">SUM(C59:C65)</f>
        <v>3411000</v>
      </c>
      <c r="D58" s="17">
        <f t="shared" si="25"/>
        <v>3411000</v>
      </c>
      <c r="E58" s="17">
        <f t="shared" ref="E58" si="26">SUM(E59:E65)</f>
        <v>3411000</v>
      </c>
    </row>
    <row r="59" spans="1:5" ht="25.5" x14ac:dyDescent="0.2">
      <c r="A59" s="1">
        <v>3291</v>
      </c>
      <c r="B59" s="14" t="s">
        <v>34</v>
      </c>
      <c r="C59" s="226">
        <v>133000</v>
      </c>
      <c r="D59" s="15">
        <v>133000</v>
      </c>
      <c r="E59" s="15">
        <v>133000</v>
      </c>
    </row>
    <row r="60" spans="1:5" x14ac:dyDescent="0.2">
      <c r="A60" s="1">
        <v>3292</v>
      </c>
      <c r="B60" s="14" t="s">
        <v>35</v>
      </c>
      <c r="C60" s="233">
        <v>1460000</v>
      </c>
      <c r="D60" s="213">
        <v>1460000</v>
      </c>
      <c r="E60" s="213">
        <v>1460000</v>
      </c>
    </row>
    <row r="61" spans="1:5" x14ac:dyDescent="0.2">
      <c r="A61" s="18">
        <v>3293</v>
      </c>
      <c r="B61" s="19" t="s">
        <v>36</v>
      </c>
      <c r="C61" s="233">
        <v>93000</v>
      </c>
      <c r="D61" s="213">
        <v>93000</v>
      </c>
      <c r="E61" s="213">
        <v>93000</v>
      </c>
    </row>
    <row r="62" spans="1:5" x14ac:dyDescent="0.2">
      <c r="A62" s="1">
        <v>3294</v>
      </c>
      <c r="B62" s="14" t="s">
        <v>37</v>
      </c>
      <c r="C62" s="286">
        <v>955000</v>
      </c>
      <c r="D62" s="214">
        <v>955000</v>
      </c>
      <c r="E62" s="214">
        <v>955000</v>
      </c>
    </row>
    <row r="63" spans="1:5" x14ac:dyDescent="0.2">
      <c r="A63" s="1">
        <v>3295</v>
      </c>
      <c r="B63" s="14" t="s">
        <v>38</v>
      </c>
      <c r="C63" s="233">
        <v>14000</v>
      </c>
      <c r="D63" s="213">
        <v>14000</v>
      </c>
      <c r="E63" s="213">
        <v>14000</v>
      </c>
    </row>
    <row r="64" spans="1:5" x14ac:dyDescent="0.2">
      <c r="A64" s="1">
        <v>3296</v>
      </c>
      <c r="B64" s="14" t="s">
        <v>39</v>
      </c>
      <c r="C64" s="233">
        <v>358000</v>
      </c>
      <c r="D64" s="213">
        <v>358000</v>
      </c>
      <c r="E64" s="213">
        <v>358000</v>
      </c>
    </row>
    <row r="65" spans="1:5" x14ac:dyDescent="0.2">
      <c r="A65" s="1">
        <v>3299</v>
      </c>
      <c r="B65" s="14" t="s">
        <v>33</v>
      </c>
      <c r="C65" s="233">
        <v>398000</v>
      </c>
      <c r="D65" s="213">
        <v>398000</v>
      </c>
      <c r="E65" s="213">
        <v>398000</v>
      </c>
    </row>
    <row r="66" spans="1:5" s="186" customFormat="1" x14ac:dyDescent="0.2">
      <c r="A66" s="187" t="s">
        <v>335</v>
      </c>
      <c r="B66" s="184" t="s">
        <v>336</v>
      </c>
      <c r="C66" s="230">
        <f t="shared" ref="C66:E66" si="27">SUM(C67)</f>
        <v>163000</v>
      </c>
      <c r="D66" s="185">
        <f t="shared" si="27"/>
        <v>163000</v>
      </c>
      <c r="E66" s="185">
        <f t="shared" si="27"/>
        <v>163000</v>
      </c>
    </row>
    <row r="67" spans="1:5" x14ac:dyDescent="0.2">
      <c r="A67" s="12">
        <v>343</v>
      </c>
      <c r="B67" s="2" t="s">
        <v>40</v>
      </c>
      <c r="C67" s="231">
        <f t="shared" ref="C67:D67" si="28">SUM(C68:C71)</f>
        <v>163000</v>
      </c>
      <c r="D67" s="17">
        <f t="shared" si="28"/>
        <v>163000</v>
      </c>
      <c r="E67" s="17">
        <f t="shared" ref="E67" si="29">SUM(E68:E71)</f>
        <v>163000</v>
      </c>
    </row>
    <row r="68" spans="1:5" ht="12.75" customHeight="1" x14ac:dyDescent="0.2">
      <c r="A68" s="1">
        <v>3431</v>
      </c>
      <c r="B68" s="14" t="s">
        <v>41</v>
      </c>
      <c r="C68" s="233">
        <v>40000</v>
      </c>
      <c r="D68" s="16">
        <v>40000</v>
      </c>
      <c r="E68" s="16">
        <v>40000</v>
      </c>
    </row>
    <row r="69" spans="1:5" ht="0.75" hidden="1" customHeight="1" x14ac:dyDescent="0.2">
      <c r="A69" s="1">
        <v>3432</v>
      </c>
      <c r="B69" s="14" t="s">
        <v>90</v>
      </c>
      <c r="C69" s="233"/>
      <c r="D69" s="16"/>
      <c r="E69" s="16"/>
    </row>
    <row r="70" spans="1:5" x14ac:dyDescent="0.2">
      <c r="A70" s="1">
        <v>3433</v>
      </c>
      <c r="B70" s="14" t="s">
        <v>42</v>
      </c>
      <c r="C70" s="233">
        <v>66000</v>
      </c>
      <c r="D70" s="16">
        <v>66000</v>
      </c>
      <c r="E70" s="16">
        <v>66000</v>
      </c>
    </row>
    <row r="71" spans="1:5" x14ac:dyDescent="0.2">
      <c r="A71" s="1">
        <v>3434</v>
      </c>
      <c r="B71" s="14" t="s">
        <v>43</v>
      </c>
      <c r="C71" s="233">
        <v>57000</v>
      </c>
      <c r="D71" s="16">
        <v>57000</v>
      </c>
      <c r="E71" s="16">
        <v>57000</v>
      </c>
    </row>
    <row r="72" spans="1:5" ht="38.25" x14ac:dyDescent="0.2">
      <c r="A72" s="183" t="s">
        <v>337</v>
      </c>
      <c r="B72" s="184" t="s">
        <v>338</v>
      </c>
      <c r="C72" s="230">
        <f t="shared" ref="C72:E72" si="30">SUM(C73)</f>
        <v>2256000</v>
      </c>
      <c r="D72" s="185">
        <f t="shared" si="30"/>
        <v>2256000</v>
      </c>
      <c r="E72" s="185">
        <f t="shared" si="30"/>
        <v>2256000</v>
      </c>
    </row>
    <row r="73" spans="1:5" ht="25.5" x14ac:dyDescent="0.2">
      <c r="A73" s="21">
        <v>372</v>
      </c>
      <c r="B73" s="2" t="s">
        <v>44</v>
      </c>
      <c r="C73" s="231">
        <f t="shared" ref="C73:D73" si="31">SUM(C74:C75)</f>
        <v>2256000</v>
      </c>
      <c r="D73" s="17">
        <f t="shared" si="31"/>
        <v>2256000</v>
      </c>
      <c r="E73" s="17">
        <f t="shared" ref="E73" si="32">SUM(E74:E75)</f>
        <v>2256000</v>
      </c>
    </row>
    <row r="74" spans="1:5" ht="12.75" customHeight="1" x14ac:dyDescent="0.2">
      <c r="A74" s="1">
        <v>3721</v>
      </c>
      <c r="B74" s="14" t="s">
        <v>45</v>
      </c>
      <c r="C74" s="232">
        <v>2256000</v>
      </c>
      <c r="D74" s="22">
        <v>2256000</v>
      </c>
      <c r="E74" s="22">
        <v>2256000</v>
      </c>
    </row>
    <row r="75" spans="1:5" ht="25.5" hidden="1" x14ac:dyDescent="0.2">
      <c r="A75" s="1">
        <v>3722</v>
      </c>
      <c r="B75" s="56" t="s">
        <v>210</v>
      </c>
      <c r="C75" s="232"/>
      <c r="D75" s="58"/>
      <c r="E75" s="58"/>
    </row>
    <row r="76" spans="1:5" ht="15.75" customHeight="1" x14ac:dyDescent="0.2">
      <c r="A76" s="183" t="s">
        <v>329</v>
      </c>
      <c r="B76" s="184" t="s">
        <v>330</v>
      </c>
      <c r="C76" s="230">
        <f t="shared" ref="C76:E76" si="33">SUM(C77,C79)</f>
        <v>1434000</v>
      </c>
      <c r="D76" s="185">
        <f t="shared" si="33"/>
        <v>1434000</v>
      </c>
      <c r="E76" s="185">
        <f t="shared" si="33"/>
        <v>1434000</v>
      </c>
    </row>
    <row r="77" spans="1:5" x14ac:dyDescent="0.2">
      <c r="A77" s="12">
        <v>381</v>
      </c>
      <c r="B77" s="2" t="s">
        <v>46</v>
      </c>
      <c r="C77" s="231">
        <f t="shared" ref="C77:E77" si="34">SUM(C78)</f>
        <v>107000</v>
      </c>
      <c r="D77" s="17">
        <f t="shared" si="34"/>
        <v>107000</v>
      </c>
      <c r="E77" s="17">
        <f t="shared" si="34"/>
        <v>107000</v>
      </c>
    </row>
    <row r="78" spans="1:5" x14ac:dyDescent="0.2">
      <c r="A78" s="1">
        <v>3811</v>
      </c>
      <c r="B78" s="14" t="s">
        <v>46</v>
      </c>
      <c r="C78" s="233">
        <v>107000</v>
      </c>
      <c r="D78" s="16">
        <v>107000</v>
      </c>
      <c r="E78" s="16">
        <v>107000</v>
      </c>
    </row>
    <row r="79" spans="1:5" ht="12" customHeight="1" x14ac:dyDescent="0.2">
      <c r="A79" s="12">
        <v>383</v>
      </c>
      <c r="B79" s="2" t="s">
        <v>47</v>
      </c>
      <c r="C79" s="231">
        <f t="shared" ref="C79:D79" si="35">SUM(C80:C82)</f>
        <v>1327000</v>
      </c>
      <c r="D79" s="17">
        <f t="shared" si="35"/>
        <v>1327000</v>
      </c>
      <c r="E79" s="17">
        <f t="shared" ref="E79" si="36">SUM(E80:E82)</f>
        <v>1327000</v>
      </c>
    </row>
    <row r="80" spans="1:5" ht="3.75" hidden="1" customHeight="1" x14ac:dyDescent="0.2">
      <c r="A80" s="1">
        <v>3831</v>
      </c>
      <c r="B80" s="14" t="s">
        <v>123</v>
      </c>
      <c r="C80" s="233"/>
      <c r="D80" s="16"/>
      <c r="E80" s="16"/>
    </row>
    <row r="81" spans="1:5" hidden="1" x14ac:dyDescent="0.2">
      <c r="A81" s="55">
        <v>3833</v>
      </c>
      <c r="B81" s="56" t="s">
        <v>211</v>
      </c>
      <c r="C81" s="233"/>
      <c r="D81" s="57"/>
      <c r="E81" s="57"/>
    </row>
    <row r="82" spans="1:5" x14ac:dyDescent="0.2">
      <c r="A82" s="1">
        <v>3834</v>
      </c>
      <c r="B82" s="14" t="s">
        <v>48</v>
      </c>
      <c r="C82" s="233">
        <v>1327000</v>
      </c>
      <c r="D82" s="16">
        <v>1327000</v>
      </c>
      <c r="E82" s="16">
        <v>1327000</v>
      </c>
    </row>
    <row r="83" spans="1:5" ht="26.25" customHeight="1" x14ac:dyDescent="0.2">
      <c r="A83" s="37" t="s">
        <v>286</v>
      </c>
      <c r="B83" s="9" t="s">
        <v>287</v>
      </c>
      <c r="C83" s="227">
        <f t="shared" ref="C83:E83" si="37">SUM(C84)</f>
        <v>5428000</v>
      </c>
      <c r="D83" s="10">
        <f t="shared" si="37"/>
        <v>8746000</v>
      </c>
      <c r="E83" s="10">
        <f t="shared" si="37"/>
        <v>5428000</v>
      </c>
    </row>
    <row r="84" spans="1:5" ht="13.5" customHeight="1" x14ac:dyDescent="0.2">
      <c r="A84" s="467" t="s">
        <v>1</v>
      </c>
      <c r="B84" s="467"/>
      <c r="C84" s="228">
        <f t="shared" ref="C84:E84" si="38">SUM(C85,C98)</f>
        <v>5428000</v>
      </c>
      <c r="D84" s="30">
        <f t="shared" si="38"/>
        <v>8746000</v>
      </c>
      <c r="E84" s="30">
        <f t="shared" si="38"/>
        <v>5428000</v>
      </c>
    </row>
    <row r="85" spans="1:5" ht="13.5" customHeight="1" x14ac:dyDescent="0.2">
      <c r="A85" s="180" t="s">
        <v>333</v>
      </c>
      <c r="B85" s="196" t="s">
        <v>334</v>
      </c>
      <c r="C85" s="229">
        <f t="shared" ref="C85:E85" si="39">SUM(C86,C88,C94,C96)</f>
        <v>5163000</v>
      </c>
      <c r="D85" s="182">
        <f t="shared" si="39"/>
        <v>8481000</v>
      </c>
      <c r="E85" s="182">
        <f t="shared" si="39"/>
        <v>5163000</v>
      </c>
    </row>
    <row r="86" spans="1:5" x14ac:dyDescent="0.2">
      <c r="A86" s="12">
        <v>321</v>
      </c>
      <c r="B86" s="2" t="s">
        <v>12</v>
      </c>
      <c r="C86" s="225">
        <f t="shared" ref="C86:E86" si="40">SUM(C87)</f>
        <v>1062000</v>
      </c>
      <c r="D86" s="13">
        <f t="shared" si="40"/>
        <v>1327000</v>
      </c>
      <c r="E86" s="13">
        <f t="shared" si="40"/>
        <v>1327000</v>
      </c>
    </row>
    <row r="87" spans="1:5" x14ac:dyDescent="0.2">
      <c r="A87" s="1">
        <v>3213</v>
      </c>
      <c r="B87" s="14" t="s">
        <v>15</v>
      </c>
      <c r="C87" s="226">
        <v>1062000</v>
      </c>
      <c r="D87" s="15">
        <v>1327000</v>
      </c>
      <c r="E87" s="15">
        <v>1327000</v>
      </c>
    </row>
    <row r="88" spans="1:5" x14ac:dyDescent="0.2">
      <c r="A88" s="12">
        <v>322</v>
      </c>
      <c r="B88" s="2" t="s">
        <v>16</v>
      </c>
      <c r="C88" s="225">
        <f t="shared" ref="C88:D88" si="41">SUM(C89:C93)</f>
        <v>916000</v>
      </c>
      <c r="D88" s="13">
        <f t="shared" si="41"/>
        <v>916000</v>
      </c>
      <c r="E88" s="13">
        <f t="shared" ref="E88" si="42">SUM(E89:E93)</f>
        <v>916000</v>
      </c>
    </row>
    <row r="89" spans="1:5" ht="25.5" x14ac:dyDescent="0.2">
      <c r="A89" s="1">
        <v>3221</v>
      </c>
      <c r="B89" s="14" t="s">
        <v>17</v>
      </c>
      <c r="C89" s="226">
        <v>199000</v>
      </c>
      <c r="D89" s="15">
        <v>199000</v>
      </c>
      <c r="E89" s="15">
        <v>199000</v>
      </c>
    </row>
    <row r="90" spans="1:5" x14ac:dyDescent="0.2">
      <c r="A90" s="1">
        <v>3223</v>
      </c>
      <c r="B90" s="14" t="s">
        <v>19</v>
      </c>
      <c r="C90" s="226">
        <v>226000</v>
      </c>
      <c r="D90" s="15">
        <v>226000</v>
      </c>
      <c r="E90" s="15">
        <v>226000</v>
      </c>
    </row>
    <row r="91" spans="1:5" ht="25.5" x14ac:dyDescent="0.2">
      <c r="A91" s="1">
        <v>3224</v>
      </c>
      <c r="B91" s="14" t="s">
        <v>20</v>
      </c>
      <c r="C91" s="226">
        <v>398000</v>
      </c>
      <c r="D91" s="15">
        <v>398000</v>
      </c>
      <c r="E91" s="15">
        <v>398000</v>
      </c>
    </row>
    <row r="92" spans="1:5" x14ac:dyDescent="0.2">
      <c r="A92" s="1">
        <v>3225</v>
      </c>
      <c r="B92" s="14" t="s">
        <v>21</v>
      </c>
      <c r="C92" s="226">
        <v>27000</v>
      </c>
      <c r="D92" s="15">
        <v>27000</v>
      </c>
      <c r="E92" s="15">
        <v>27000</v>
      </c>
    </row>
    <row r="93" spans="1:5" x14ac:dyDescent="0.2">
      <c r="A93" s="1">
        <v>3227</v>
      </c>
      <c r="B93" s="14" t="s">
        <v>22</v>
      </c>
      <c r="C93" s="226">
        <v>66000</v>
      </c>
      <c r="D93" s="15">
        <v>66000</v>
      </c>
      <c r="E93" s="15">
        <v>66000</v>
      </c>
    </row>
    <row r="94" spans="1:5" x14ac:dyDescent="0.2">
      <c r="A94" s="12">
        <v>323</v>
      </c>
      <c r="B94" s="2" t="s">
        <v>23</v>
      </c>
      <c r="C94" s="225">
        <f t="shared" ref="C94:E94" si="43">SUM(C95)</f>
        <v>2654000</v>
      </c>
      <c r="D94" s="13">
        <f t="shared" si="43"/>
        <v>5707000</v>
      </c>
      <c r="E94" s="13">
        <f t="shared" si="43"/>
        <v>2389000</v>
      </c>
    </row>
    <row r="95" spans="1:5" ht="25.5" x14ac:dyDescent="0.2">
      <c r="A95" s="1">
        <v>3232</v>
      </c>
      <c r="B95" s="14" t="s">
        <v>25</v>
      </c>
      <c r="C95" s="226">
        <v>2654000</v>
      </c>
      <c r="D95" s="15">
        <v>5707000</v>
      </c>
      <c r="E95" s="15">
        <v>2389000</v>
      </c>
    </row>
    <row r="96" spans="1:5" ht="25.5" x14ac:dyDescent="0.2">
      <c r="A96" s="12">
        <v>329</v>
      </c>
      <c r="B96" s="2" t="s">
        <v>33</v>
      </c>
      <c r="C96" s="231">
        <f t="shared" ref="C96:E96" si="44">SUM(C97)</f>
        <v>531000</v>
      </c>
      <c r="D96" s="17">
        <f t="shared" si="44"/>
        <v>531000</v>
      </c>
      <c r="E96" s="17">
        <f t="shared" si="44"/>
        <v>531000</v>
      </c>
    </row>
    <row r="97" spans="1:5" x14ac:dyDescent="0.2">
      <c r="A97" s="1">
        <v>3292</v>
      </c>
      <c r="B97" s="14" t="s">
        <v>35</v>
      </c>
      <c r="C97" s="233">
        <v>531000</v>
      </c>
      <c r="D97" s="16">
        <v>531000</v>
      </c>
      <c r="E97" s="16">
        <v>531000</v>
      </c>
    </row>
    <row r="98" spans="1:5" ht="25.5" x14ac:dyDescent="0.2">
      <c r="A98" s="190" t="s">
        <v>339</v>
      </c>
      <c r="B98" s="184" t="s">
        <v>340</v>
      </c>
      <c r="C98" s="230">
        <f t="shared" ref="C98:E98" si="45">SUM(C99)</f>
        <v>265000</v>
      </c>
      <c r="D98" s="185">
        <f t="shared" si="45"/>
        <v>265000</v>
      </c>
      <c r="E98" s="185">
        <f t="shared" si="45"/>
        <v>265000</v>
      </c>
    </row>
    <row r="99" spans="1:5" ht="12" customHeight="1" x14ac:dyDescent="0.2">
      <c r="A99" s="156">
        <v>422</v>
      </c>
      <c r="B99" s="157" t="s">
        <v>130</v>
      </c>
      <c r="C99" s="225">
        <f t="shared" ref="C99:D99" si="46">SUM(C100:C101)</f>
        <v>265000</v>
      </c>
      <c r="D99" s="13">
        <f t="shared" si="46"/>
        <v>265000</v>
      </c>
      <c r="E99" s="13">
        <f t="shared" ref="E99" si="47">SUM(E100:E101)</f>
        <v>265000</v>
      </c>
    </row>
    <row r="100" spans="1:5" hidden="1" x14ac:dyDescent="0.2">
      <c r="A100" s="159">
        <v>4221</v>
      </c>
      <c r="B100" s="160" t="s">
        <v>54</v>
      </c>
      <c r="C100" s="226"/>
      <c r="D100" s="114"/>
      <c r="E100" s="114"/>
    </row>
    <row r="101" spans="1:5" ht="12.75" customHeight="1" x14ac:dyDescent="0.2">
      <c r="A101" s="158">
        <v>4227</v>
      </c>
      <c r="B101" s="124" t="s">
        <v>60</v>
      </c>
      <c r="C101" s="226">
        <v>265000</v>
      </c>
      <c r="D101" s="114">
        <v>265000</v>
      </c>
      <c r="E101" s="114">
        <v>265000</v>
      </c>
    </row>
    <row r="102" spans="1:5" hidden="1" x14ac:dyDescent="0.2">
      <c r="A102" s="24">
        <v>426</v>
      </c>
      <c r="B102" s="25" t="s">
        <v>73</v>
      </c>
      <c r="C102" s="231">
        <f t="shared" ref="C102:E102" si="48">SUM(C103)</f>
        <v>0</v>
      </c>
      <c r="D102" s="17">
        <f t="shared" si="48"/>
        <v>0</v>
      </c>
      <c r="E102" s="17">
        <f t="shared" si="48"/>
        <v>0</v>
      </c>
    </row>
    <row r="103" spans="1:5" hidden="1" x14ac:dyDescent="0.2">
      <c r="A103" s="18">
        <v>4262</v>
      </c>
      <c r="B103" s="19" t="s">
        <v>74</v>
      </c>
      <c r="C103" s="233"/>
      <c r="D103" s="16"/>
      <c r="E103" s="16"/>
    </row>
    <row r="104" spans="1:5" ht="25.5" customHeight="1" x14ac:dyDescent="0.2">
      <c r="A104" s="37" t="s">
        <v>213</v>
      </c>
      <c r="B104" s="9" t="s">
        <v>214</v>
      </c>
      <c r="C104" s="227">
        <f t="shared" ref="C104:E104" si="49">SUM(C105)</f>
        <v>20711000</v>
      </c>
      <c r="D104" s="10">
        <f t="shared" si="49"/>
        <v>20711000</v>
      </c>
      <c r="E104" s="10">
        <f t="shared" si="49"/>
        <v>17658000</v>
      </c>
    </row>
    <row r="105" spans="1:5" ht="18" customHeight="1" x14ac:dyDescent="0.2">
      <c r="A105" s="467" t="s">
        <v>1</v>
      </c>
      <c r="B105" s="467"/>
      <c r="C105" s="228">
        <f t="shared" ref="C105:E105" si="50">SUM(C114,C106)</f>
        <v>20711000</v>
      </c>
      <c r="D105" s="30">
        <f t="shared" si="50"/>
        <v>20711000</v>
      </c>
      <c r="E105" s="30">
        <f t="shared" si="50"/>
        <v>17658000</v>
      </c>
    </row>
    <row r="106" spans="1:5" ht="14.25" customHeight="1" x14ac:dyDescent="0.2">
      <c r="A106" s="180" t="s">
        <v>331</v>
      </c>
      <c r="B106" s="196" t="s">
        <v>332</v>
      </c>
      <c r="C106" s="229">
        <f t="shared" ref="C106:E106" si="51">SUM(C107,C110)</f>
        <v>5972000</v>
      </c>
      <c r="D106" s="182">
        <f t="shared" si="51"/>
        <v>5972000</v>
      </c>
      <c r="E106" s="182">
        <f t="shared" si="51"/>
        <v>4645000</v>
      </c>
    </row>
    <row r="107" spans="1:5" x14ac:dyDescent="0.2">
      <c r="A107" s="12">
        <v>311</v>
      </c>
      <c r="B107" s="2" t="s">
        <v>4</v>
      </c>
      <c r="C107" s="225">
        <f t="shared" ref="C107:D107" si="52">SUM(C108:C109)</f>
        <v>4645000</v>
      </c>
      <c r="D107" s="13">
        <f t="shared" si="52"/>
        <v>4645000</v>
      </c>
      <c r="E107" s="13">
        <f t="shared" ref="E107" si="53">SUM(E108:E109)</f>
        <v>3318000</v>
      </c>
    </row>
    <row r="108" spans="1:5" x14ac:dyDescent="0.2">
      <c r="A108" s="1">
        <v>3111</v>
      </c>
      <c r="B108" s="14" t="s">
        <v>5</v>
      </c>
      <c r="C108" s="226">
        <v>1062000</v>
      </c>
      <c r="D108" s="212">
        <v>1062000</v>
      </c>
      <c r="E108" s="212">
        <v>1062000</v>
      </c>
    </row>
    <row r="109" spans="1:5" x14ac:dyDescent="0.2">
      <c r="A109" s="1">
        <v>3113</v>
      </c>
      <c r="B109" s="14" t="s">
        <v>6</v>
      </c>
      <c r="C109" s="226">
        <v>3583000</v>
      </c>
      <c r="D109" s="15">
        <v>3583000</v>
      </c>
      <c r="E109" s="15">
        <v>2256000</v>
      </c>
    </row>
    <row r="110" spans="1:5" x14ac:dyDescent="0.2">
      <c r="A110" s="12">
        <v>313</v>
      </c>
      <c r="B110" s="2" t="s">
        <v>8</v>
      </c>
      <c r="C110" s="225">
        <f t="shared" ref="C110:D110" si="54">SUM(C111:C113)</f>
        <v>1327000</v>
      </c>
      <c r="D110" s="13">
        <f t="shared" si="54"/>
        <v>1327000</v>
      </c>
      <c r="E110" s="13">
        <f t="shared" ref="E110" si="55">SUM(E111:E113)</f>
        <v>1327000</v>
      </c>
    </row>
    <row r="111" spans="1:5" x14ac:dyDescent="0.2">
      <c r="A111" s="1">
        <v>3131</v>
      </c>
      <c r="B111" s="14" t="s">
        <v>9</v>
      </c>
      <c r="C111" s="226">
        <v>690000</v>
      </c>
      <c r="D111" s="15">
        <v>690000</v>
      </c>
      <c r="E111" s="15">
        <v>690000</v>
      </c>
    </row>
    <row r="112" spans="1:5" x14ac:dyDescent="0.2">
      <c r="A112" s="1">
        <v>3132</v>
      </c>
      <c r="B112" s="14" t="s">
        <v>10</v>
      </c>
      <c r="C112" s="226">
        <v>637000</v>
      </c>
      <c r="D112" s="15">
        <v>637000</v>
      </c>
      <c r="E112" s="15">
        <v>637000</v>
      </c>
    </row>
    <row r="113" spans="1:5" hidden="1" x14ac:dyDescent="0.2">
      <c r="A113" s="1">
        <v>3133</v>
      </c>
      <c r="B113" s="14" t="s">
        <v>11</v>
      </c>
      <c r="C113" s="226"/>
      <c r="D113" s="15"/>
      <c r="E113" s="15"/>
    </row>
    <row r="114" spans="1:5" ht="17.25" customHeight="1" x14ac:dyDescent="0.2">
      <c r="A114" s="187" t="s">
        <v>333</v>
      </c>
      <c r="B114" s="184" t="s">
        <v>334</v>
      </c>
      <c r="C114" s="230">
        <f t="shared" ref="C114:E114" si="56">SUM(C115,C118,C124,C131)</f>
        <v>14739000</v>
      </c>
      <c r="D114" s="185">
        <f t="shared" si="56"/>
        <v>14739000</v>
      </c>
      <c r="E114" s="185">
        <f t="shared" si="56"/>
        <v>13013000</v>
      </c>
    </row>
    <row r="115" spans="1:5" x14ac:dyDescent="0.2">
      <c r="A115" s="12">
        <v>321</v>
      </c>
      <c r="B115" s="2" t="s">
        <v>12</v>
      </c>
      <c r="C115" s="225">
        <f t="shared" ref="C115:D115" si="57">SUM(C116:C117)</f>
        <v>5442000</v>
      </c>
      <c r="D115" s="13">
        <f t="shared" si="57"/>
        <v>5442000</v>
      </c>
      <c r="E115" s="13">
        <f t="shared" ref="E115" si="58">SUM(E116:E117)</f>
        <v>4512000</v>
      </c>
    </row>
    <row r="116" spans="1:5" x14ac:dyDescent="0.2">
      <c r="A116" s="1">
        <v>3211</v>
      </c>
      <c r="B116" s="14" t="s">
        <v>13</v>
      </c>
      <c r="C116" s="226">
        <v>266000</v>
      </c>
      <c r="D116" s="15">
        <v>266000</v>
      </c>
      <c r="E116" s="15">
        <v>265000</v>
      </c>
    </row>
    <row r="117" spans="1:5" ht="25.5" x14ac:dyDescent="0.2">
      <c r="A117" s="1">
        <v>3212</v>
      </c>
      <c r="B117" s="14" t="s">
        <v>14</v>
      </c>
      <c r="C117" s="226">
        <v>5176000</v>
      </c>
      <c r="D117" s="15">
        <v>5176000</v>
      </c>
      <c r="E117" s="15">
        <v>4247000</v>
      </c>
    </row>
    <row r="118" spans="1:5" x14ac:dyDescent="0.2">
      <c r="A118" s="12">
        <v>322</v>
      </c>
      <c r="B118" s="2" t="s">
        <v>16</v>
      </c>
      <c r="C118" s="225">
        <f t="shared" ref="C118:D118" si="59">SUM(C119:C123)</f>
        <v>3384000</v>
      </c>
      <c r="D118" s="13">
        <f t="shared" si="59"/>
        <v>3384000</v>
      </c>
      <c r="E118" s="13">
        <f t="shared" ref="E118" si="60">SUM(E119:E123)</f>
        <v>3384000</v>
      </c>
    </row>
    <row r="119" spans="1:5" ht="25.5" x14ac:dyDescent="0.2">
      <c r="A119" s="1">
        <v>3221</v>
      </c>
      <c r="B119" s="14" t="s">
        <v>17</v>
      </c>
      <c r="C119" s="226">
        <v>66000</v>
      </c>
      <c r="D119" s="15">
        <v>66000</v>
      </c>
      <c r="E119" s="15">
        <v>66000</v>
      </c>
    </row>
    <row r="120" spans="1:5" x14ac:dyDescent="0.2">
      <c r="A120" s="1">
        <v>3222</v>
      </c>
      <c r="B120" s="14" t="s">
        <v>18</v>
      </c>
      <c r="C120" s="226">
        <v>1327000</v>
      </c>
      <c r="D120" s="15">
        <v>1327000</v>
      </c>
      <c r="E120" s="15">
        <v>1327000</v>
      </c>
    </row>
    <row r="121" spans="1:5" x14ac:dyDescent="0.2">
      <c r="A121" s="1">
        <v>3223</v>
      </c>
      <c r="B121" s="14" t="s">
        <v>19</v>
      </c>
      <c r="C121" s="226">
        <v>1858000</v>
      </c>
      <c r="D121" s="15">
        <v>1858000</v>
      </c>
      <c r="E121" s="15">
        <v>1858000</v>
      </c>
    </row>
    <row r="122" spans="1:5" ht="25.5" x14ac:dyDescent="0.2">
      <c r="A122" s="1">
        <v>3224</v>
      </c>
      <c r="B122" s="14" t="s">
        <v>20</v>
      </c>
      <c r="C122" s="226">
        <v>53000</v>
      </c>
      <c r="D122" s="15">
        <v>53000</v>
      </c>
      <c r="E122" s="15">
        <v>53000</v>
      </c>
    </row>
    <row r="123" spans="1:5" x14ac:dyDescent="0.2">
      <c r="A123" s="1">
        <v>3225</v>
      </c>
      <c r="B123" s="14" t="s">
        <v>21</v>
      </c>
      <c r="C123" s="226">
        <v>80000</v>
      </c>
      <c r="D123" s="15">
        <v>80000</v>
      </c>
      <c r="E123" s="15">
        <v>80000</v>
      </c>
    </row>
    <row r="124" spans="1:5" x14ac:dyDescent="0.2">
      <c r="A124" s="12">
        <v>323</v>
      </c>
      <c r="B124" s="2" t="s">
        <v>23</v>
      </c>
      <c r="C124" s="225">
        <f t="shared" ref="C124:D124" si="61">SUM(C125:C130)</f>
        <v>5906000</v>
      </c>
      <c r="D124" s="13">
        <f t="shared" si="61"/>
        <v>5906000</v>
      </c>
      <c r="E124" s="13">
        <f t="shared" ref="E124" si="62">SUM(E125:E130)</f>
        <v>5110000</v>
      </c>
    </row>
    <row r="125" spans="1:5" ht="25.5" x14ac:dyDescent="0.2">
      <c r="A125" s="1">
        <v>3232</v>
      </c>
      <c r="B125" s="14" t="s">
        <v>25</v>
      </c>
      <c r="C125" s="226">
        <v>1858000</v>
      </c>
      <c r="D125" s="15">
        <v>1858000</v>
      </c>
      <c r="E125" s="15">
        <v>1858000</v>
      </c>
    </row>
    <row r="126" spans="1:5" x14ac:dyDescent="0.2">
      <c r="A126" s="1">
        <v>3234</v>
      </c>
      <c r="B126" s="14" t="s">
        <v>27</v>
      </c>
      <c r="C126" s="233">
        <v>13000</v>
      </c>
      <c r="D126" s="16">
        <v>13000</v>
      </c>
      <c r="E126" s="16">
        <v>13000</v>
      </c>
    </row>
    <row r="127" spans="1:5" x14ac:dyDescent="0.2">
      <c r="A127" s="1">
        <v>3235</v>
      </c>
      <c r="B127" s="14" t="s">
        <v>28</v>
      </c>
      <c r="C127" s="233">
        <v>3052000</v>
      </c>
      <c r="D127" s="16">
        <v>3052000</v>
      </c>
      <c r="E127" s="16">
        <v>2521000</v>
      </c>
    </row>
    <row r="128" spans="1:5" x14ac:dyDescent="0.2">
      <c r="A128" s="1">
        <v>3236</v>
      </c>
      <c r="B128" s="14" t="s">
        <v>29</v>
      </c>
      <c r="C128" s="233">
        <v>27000</v>
      </c>
      <c r="D128" s="16">
        <v>27000</v>
      </c>
      <c r="E128" s="16">
        <v>27000</v>
      </c>
    </row>
    <row r="129" spans="1:5" x14ac:dyDescent="0.2">
      <c r="A129" s="1">
        <v>3237</v>
      </c>
      <c r="B129" s="14" t="s">
        <v>30</v>
      </c>
      <c r="C129" s="233">
        <v>27000</v>
      </c>
      <c r="D129" s="16">
        <v>27000</v>
      </c>
      <c r="E129" s="16">
        <v>27000</v>
      </c>
    </row>
    <row r="130" spans="1:5" x14ac:dyDescent="0.2">
      <c r="A130" s="1">
        <v>3239</v>
      </c>
      <c r="B130" s="14" t="s">
        <v>31</v>
      </c>
      <c r="C130" s="233">
        <v>929000</v>
      </c>
      <c r="D130" s="16">
        <v>929000</v>
      </c>
      <c r="E130" s="16">
        <v>664000</v>
      </c>
    </row>
    <row r="131" spans="1:5" ht="25.5" x14ac:dyDescent="0.2">
      <c r="A131" s="12">
        <v>329</v>
      </c>
      <c r="B131" s="2" t="s">
        <v>33</v>
      </c>
      <c r="C131" s="231">
        <f t="shared" ref="C131:E131" si="63">SUM(C132)</f>
        <v>7000</v>
      </c>
      <c r="D131" s="17">
        <f t="shared" si="63"/>
        <v>7000</v>
      </c>
      <c r="E131" s="17">
        <f t="shared" si="63"/>
        <v>7000</v>
      </c>
    </row>
    <row r="132" spans="1:5" x14ac:dyDescent="0.2">
      <c r="A132" s="1">
        <v>3292</v>
      </c>
      <c r="B132" s="14" t="s">
        <v>35</v>
      </c>
      <c r="C132" s="233">
        <v>7000</v>
      </c>
      <c r="D132" s="16">
        <v>7000</v>
      </c>
      <c r="E132" s="16">
        <v>7000</v>
      </c>
    </row>
    <row r="133" spans="1:5" s="29" customFormat="1" ht="21" customHeight="1" x14ac:dyDescent="0.2">
      <c r="A133" s="74" t="s">
        <v>132</v>
      </c>
      <c r="B133" s="75" t="s">
        <v>136</v>
      </c>
      <c r="C133" s="234">
        <f t="shared" ref="C133:E133" si="64">SUM(C134)</f>
        <v>22563000</v>
      </c>
      <c r="D133" s="76">
        <f t="shared" si="64"/>
        <v>23193000</v>
      </c>
      <c r="E133" s="76">
        <f t="shared" si="64"/>
        <v>23193000</v>
      </c>
    </row>
    <row r="134" spans="1:5" s="35" customFormat="1" ht="18.75" customHeight="1" x14ac:dyDescent="0.2">
      <c r="A134" s="467" t="s">
        <v>1</v>
      </c>
      <c r="B134" s="467"/>
      <c r="C134" s="228">
        <f t="shared" ref="C134:E134" si="65">SUM(C137)</f>
        <v>22563000</v>
      </c>
      <c r="D134" s="30">
        <f t="shared" si="65"/>
        <v>23193000</v>
      </c>
      <c r="E134" s="30">
        <f t="shared" si="65"/>
        <v>23193000</v>
      </c>
    </row>
    <row r="135" spans="1:5" s="36" customFormat="1" ht="16.5" hidden="1" customHeight="1" x14ac:dyDescent="0.2">
      <c r="A135" s="69" t="s">
        <v>150</v>
      </c>
      <c r="B135" s="70" t="s">
        <v>12</v>
      </c>
      <c r="C135" s="235">
        <f t="shared" ref="C135:E135" si="66">SUM(C136)</f>
        <v>0</v>
      </c>
      <c r="D135" s="71">
        <f t="shared" si="66"/>
        <v>0</v>
      </c>
      <c r="E135" s="71">
        <f t="shared" si="66"/>
        <v>0</v>
      </c>
    </row>
    <row r="136" spans="1:5" s="35" customFormat="1" ht="25.5" hidden="1" x14ac:dyDescent="0.2">
      <c r="A136" s="83" t="s">
        <v>152</v>
      </c>
      <c r="B136" s="72" t="s">
        <v>14</v>
      </c>
      <c r="C136" s="236"/>
      <c r="D136" s="73"/>
      <c r="E136" s="73"/>
    </row>
    <row r="137" spans="1:5" s="35" customFormat="1" x14ac:dyDescent="0.2">
      <c r="A137" s="193" t="s">
        <v>333</v>
      </c>
      <c r="B137" s="191" t="s">
        <v>334</v>
      </c>
      <c r="C137" s="237">
        <f t="shared" ref="C137:E137" si="67">SUM(C138,C140,C143)</f>
        <v>22563000</v>
      </c>
      <c r="D137" s="192">
        <f t="shared" si="67"/>
        <v>23193000</v>
      </c>
      <c r="E137" s="192">
        <f t="shared" si="67"/>
        <v>23193000</v>
      </c>
    </row>
    <row r="138" spans="1:5" s="35" customFormat="1" x14ac:dyDescent="0.2">
      <c r="A138" s="69" t="s">
        <v>154</v>
      </c>
      <c r="B138" s="70" t="s">
        <v>16</v>
      </c>
      <c r="C138" s="238">
        <f t="shared" ref="C138:E138" si="68">C139</f>
        <v>7000</v>
      </c>
      <c r="D138" s="161">
        <f t="shared" si="68"/>
        <v>7000</v>
      </c>
      <c r="E138" s="161">
        <f t="shared" si="68"/>
        <v>7000</v>
      </c>
    </row>
    <row r="139" spans="1:5" s="35" customFormat="1" x14ac:dyDescent="0.2">
      <c r="A139" s="135">
        <v>3222</v>
      </c>
      <c r="B139" s="136" t="s">
        <v>18</v>
      </c>
      <c r="C139" s="236">
        <v>7000</v>
      </c>
      <c r="D139" s="73">
        <v>7000</v>
      </c>
      <c r="E139" s="73">
        <v>7000</v>
      </c>
    </row>
    <row r="140" spans="1:5" s="36" customFormat="1" ht="15" customHeight="1" x14ac:dyDescent="0.2">
      <c r="A140" s="69" t="s">
        <v>160</v>
      </c>
      <c r="B140" s="70" t="s">
        <v>124</v>
      </c>
      <c r="C140" s="235">
        <f t="shared" ref="C140:D140" si="69">SUM(C141:C142)</f>
        <v>22224000</v>
      </c>
      <c r="D140" s="71">
        <f t="shared" si="69"/>
        <v>22854000</v>
      </c>
      <c r="E140" s="71">
        <f t="shared" ref="E140" si="70">SUM(E141:E142)</f>
        <v>22854000</v>
      </c>
    </row>
    <row r="141" spans="1:5" s="35" customFormat="1" ht="14.25" customHeight="1" x14ac:dyDescent="0.2">
      <c r="A141" s="83" t="s">
        <v>167</v>
      </c>
      <c r="B141" s="72" t="s">
        <v>30</v>
      </c>
      <c r="C141" s="236">
        <v>292000</v>
      </c>
      <c r="D141" s="73">
        <v>292000</v>
      </c>
      <c r="E141" s="73">
        <v>292000</v>
      </c>
    </row>
    <row r="142" spans="1:5" s="35" customFormat="1" x14ac:dyDescent="0.2">
      <c r="A142" s="83" t="s">
        <v>168</v>
      </c>
      <c r="B142" s="72" t="s">
        <v>31</v>
      </c>
      <c r="C142" s="236">
        <v>21932000</v>
      </c>
      <c r="D142" s="73">
        <v>22562000</v>
      </c>
      <c r="E142" s="73">
        <v>22562000</v>
      </c>
    </row>
    <row r="143" spans="1:5" s="36" customFormat="1" ht="19.5" customHeight="1" x14ac:dyDescent="0.2">
      <c r="A143" s="69" t="s">
        <v>171</v>
      </c>
      <c r="B143" s="70" t="s">
        <v>33</v>
      </c>
      <c r="C143" s="235">
        <f t="shared" ref="C143:E143" si="71">SUM(C144)</f>
        <v>332000</v>
      </c>
      <c r="D143" s="71">
        <f t="shared" si="71"/>
        <v>332000</v>
      </c>
      <c r="E143" s="71">
        <f t="shared" si="71"/>
        <v>332000</v>
      </c>
    </row>
    <row r="144" spans="1:5" s="35" customFormat="1" ht="12.75" customHeight="1" x14ac:dyDescent="0.2">
      <c r="A144" s="83" t="s">
        <v>174</v>
      </c>
      <c r="B144" s="72" t="s">
        <v>33</v>
      </c>
      <c r="C144" s="236">
        <v>332000</v>
      </c>
      <c r="D144" s="73">
        <v>332000</v>
      </c>
      <c r="E144" s="73">
        <v>332000</v>
      </c>
    </row>
    <row r="145" spans="1:5" s="36" customFormat="1" ht="0.75" hidden="1" customHeight="1" x14ac:dyDescent="0.2">
      <c r="A145" s="69" t="s">
        <v>215</v>
      </c>
      <c r="B145" s="70" t="s">
        <v>133</v>
      </c>
      <c r="C145" s="235">
        <f t="shared" ref="C145:E145" si="72">SUM(C146)</f>
        <v>0</v>
      </c>
      <c r="D145" s="71">
        <f t="shared" si="72"/>
        <v>0</v>
      </c>
      <c r="E145" s="71">
        <f t="shared" si="72"/>
        <v>0</v>
      </c>
    </row>
    <row r="146" spans="1:5" s="35" customFormat="1" ht="25.5" hidden="1" x14ac:dyDescent="0.2">
      <c r="A146" s="83" t="s">
        <v>216</v>
      </c>
      <c r="B146" s="72" t="s">
        <v>133</v>
      </c>
      <c r="C146" s="236"/>
      <c r="D146" s="73"/>
      <c r="E146" s="73"/>
    </row>
    <row r="147" spans="1:5" s="35" customFormat="1" ht="21.75" customHeight="1" x14ac:dyDescent="0.2">
      <c r="A147" s="74" t="s">
        <v>275</v>
      </c>
      <c r="B147" s="75" t="s">
        <v>276</v>
      </c>
      <c r="C147" s="234">
        <f t="shared" ref="C147:E147" si="73">SUM(C148)</f>
        <v>3243000</v>
      </c>
      <c r="D147" s="76">
        <f t="shared" si="73"/>
        <v>1422000</v>
      </c>
      <c r="E147" s="76">
        <f t="shared" si="73"/>
        <v>1429000</v>
      </c>
    </row>
    <row r="148" spans="1:5" s="35" customFormat="1" ht="18" customHeight="1" x14ac:dyDescent="0.2">
      <c r="A148" s="467" t="s">
        <v>1</v>
      </c>
      <c r="B148" s="467"/>
      <c r="C148" s="228">
        <f t="shared" ref="C148:E148" si="74">SUM(C149,C185,C188,C195)</f>
        <v>3243000</v>
      </c>
      <c r="D148" s="30">
        <f t="shared" si="74"/>
        <v>1422000</v>
      </c>
      <c r="E148" s="30">
        <f t="shared" si="74"/>
        <v>1429000</v>
      </c>
    </row>
    <row r="149" spans="1:5" s="35" customFormat="1" ht="18" customHeight="1" x14ac:dyDescent="0.2">
      <c r="A149" s="180" t="s">
        <v>333</v>
      </c>
      <c r="B149" s="196" t="s">
        <v>334</v>
      </c>
      <c r="C149" s="229">
        <f t="shared" ref="C149:E149" si="75">SUM(C150,C157,C167,C169)</f>
        <v>953000</v>
      </c>
      <c r="D149" s="182">
        <f t="shared" si="75"/>
        <v>943000</v>
      </c>
      <c r="E149" s="182">
        <f t="shared" si="75"/>
        <v>846000</v>
      </c>
    </row>
    <row r="150" spans="1:5" x14ac:dyDescent="0.2">
      <c r="A150" s="12">
        <v>322</v>
      </c>
      <c r="B150" s="2" t="s">
        <v>16</v>
      </c>
      <c r="C150" s="225">
        <f t="shared" ref="C150:D150" si="76">SUM(C151:C156)</f>
        <v>92000</v>
      </c>
      <c r="D150" s="13">
        <f t="shared" si="76"/>
        <v>90000</v>
      </c>
      <c r="E150" s="13">
        <f t="shared" ref="E150" si="77">SUM(E151:E156)</f>
        <v>27000</v>
      </c>
    </row>
    <row r="151" spans="1:5" ht="25.5" x14ac:dyDescent="0.2">
      <c r="A151" s="1">
        <v>3221</v>
      </c>
      <c r="B151" s="14" t="s">
        <v>17</v>
      </c>
      <c r="C151" s="226">
        <v>7000</v>
      </c>
      <c r="D151" s="15">
        <v>7000</v>
      </c>
      <c r="E151" s="15">
        <v>7000</v>
      </c>
    </row>
    <row r="152" spans="1:5" ht="12.75" customHeight="1" x14ac:dyDescent="0.2">
      <c r="A152" s="1">
        <v>3222</v>
      </c>
      <c r="B152" s="14" t="s">
        <v>18</v>
      </c>
      <c r="C152" s="226">
        <v>7000</v>
      </c>
      <c r="D152" s="15">
        <v>7000</v>
      </c>
      <c r="E152" s="15">
        <v>7000</v>
      </c>
    </row>
    <row r="153" spans="1:5" hidden="1" x14ac:dyDescent="0.2">
      <c r="A153" s="1">
        <v>3223</v>
      </c>
      <c r="B153" s="14" t="s">
        <v>19</v>
      </c>
      <c r="C153" s="226"/>
      <c r="D153" s="15"/>
      <c r="E153" s="15"/>
    </row>
    <row r="154" spans="1:5" ht="25.5" x14ac:dyDescent="0.2">
      <c r="A154" s="1">
        <v>3224</v>
      </c>
      <c r="B154" s="14" t="s">
        <v>20</v>
      </c>
      <c r="C154" s="226">
        <v>3000</v>
      </c>
      <c r="D154" s="15">
        <v>3000</v>
      </c>
      <c r="E154" s="15">
        <v>3000</v>
      </c>
    </row>
    <row r="155" spans="1:5" x14ac:dyDescent="0.2">
      <c r="A155" s="1">
        <v>3225</v>
      </c>
      <c r="B155" s="14" t="s">
        <v>21</v>
      </c>
      <c r="C155" s="226">
        <v>16000</v>
      </c>
      <c r="D155" s="15">
        <v>7000</v>
      </c>
      <c r="E155" s="15">
        <v>7000</v>
      </c>
    </row>
    <row r="156" spans="1:5" x14ac:dyDescent="0.2">
      <c r="A156" s="1">
        <v>3227</v>
      </c>
      <c r="B156" s="14" t="s">
        <v>22</v>
      </c>
      <c r="C156" s="226">
        <v>59000</v>
      </c>
      <c r="D156" s="15">
        <v>66000</v>
      </c>
      <c r="E156" s="15">
        <v>3000</v>
      </c>
    </row>
    <row r="157" spans="1:5" ht="11.25" customHeight="1" x14ac:dyDescent="0.2">
      <c r="A157" s="12">
        <v>323</v>
      </c>
      <c r="B157" s="2" t="s">
        <v>23</v>
      </c>
      <c r="C157" s="225">
        <f t="shared" ref="C157:D157" si="78">SUM(C158:C166)</f>
        <v>725000</v>
      </c>
      <c r="D157" s="13">
        <f t="shared" si="78"/>
        <v>716000</v>
      </c>
      <c r="E157" s="13">
        <f t="shared" ref="E157" si="79">SUM(E158:E166)</f>
        <v>682000</v>
      </c>
    </row>
    <row r="158" spans="1:5" hidden="1" x14ac:dyDescent="0.2">
      <c r="A158" s="1">
        <v>3231</v>
      </c>
      <c r="B158" s="14" t="s">
        <v>24</v>
      </c>
      <c r="C158" s="226"/>
      <c r="D158" s="15"/>
      <c r="E158" s="15"/>
    </row>
    <row r="159" spans="1:5" ht="25.5" x14ac:dyDescent="0.2">
      <c r="A159" s="1">
        <v>3232</v>
      </c>
      <c r="B159" s="14" t="s">
        <v>25</v>
      </c>
      <c r="C159" s="226">
        <v>290000</v>
      </c>
      <c r="D159" s="15">
        <v>285000</v>
      </c>
      <c r="E159" s="15">
        <v>291000</v>
      </c>
    </row>
    <row r="160" spans="1:5" x14ac:dyDescent="0.2">
      <c r="A160" s="1">
        <v>3233</v>
      </c>
      <c r="B160" s="14" t="s">
        <v>26</v>
      </c>
      <c r="C160" s="233">
        <v>40000</v>
      </c>
      <c r="D160" s="16">
        <v>40000</v>
      </c>
      <c r="E160" s="16">
        <v>40000</v>
      </c>
    </row>
    <row r="161" spans="1:5" x14ac:dyDescent="0.2">
      <c r="A161" s="1">
        <v>3234</v>
      </c>
      <c r="B161" s="14" t="s">
        <v>27</v>
      </c>
      <c r="C161" s="233">
        <v>13000</v>
      </c>
      <c r="D161" s="16">
        <v>7000</v>
      </c>
      <c r="E161" s="16">
        <v>7000</v>
      </c>
    </row>
    <row r="162" spans="1:5" x14ac:dyDescent="0.2">
      <c r="A162" s="1">
        <v>3235</v>
      </c>
      <c r="B162" s="14" t="s">
        <v>28</v>
      </c>
      <c r="C162" s="233">
        <v>29000</v>
      </c>
      <c r="D162" s="16">
        <v>21000</v>
      </c>
      <c r="E162" s="16">
        <v>21000</v>
      </c>
    </row>
    <row r="163" spans="1:5" x14ac:dyDescent="0.2">
      <c r="A163" s="1">
        <v>3236</v>
      </c>
      <c r="B163" s="14" t="s">
        <v>29</v>
      </c>
      <c r="C163" s="233">
        <v>2000</v>
      </c>
      <c r="D163" s="16">
        <v>2000</v>
      </c>
      <c r="E163" s="16">
        <v>2000</v>
      </c>
    </row>
    <row r="164" spans="1:5" x14ac:dyDescent="0.2">
      <c r="A164" s="1">
        <v>3237</v>
      </c>
      <c r="B164" s="14" t="s">
        <v>30</v>
      </c>
      <c r="C164" s="233">
        <v>191000</v>
      </c>
      <c r="D164" s="16">
        <v>197000</v>
      </c>
      <c r="E164" s="16">
        <v>157000</v>
      </c>
    </row>
    <row r="165" spans="1:5" x14ac:dyDescent="0.2">
      <c r="A165" s="1">
        <v>3238</v>
      </c>
      <c r="B165" s="14" t="s">
        <v>70</v>
      </c>
      <c r="C165" s="233">
        <v>28000</v>
      </c>
      <c r="D165" s="16">
        <v>7000</v>
      </c>
      <c r="E165" s="16">
        <v>7000</v>
      </c>
    </row>
    <row r="166" spans="1:5" x14ac:dyDescent="0.2">
      <c r="A166" s="112">
        <v>3239</v>
      </c>
      <c r="B166" s="113" t="s">
        <v>31</v>
      </c>
      <c r="C166" s="233">
        <v>132000</v>
      </c>
      <c r="D166" s="115">
        <v>157000</v>
      </c>
      <c r="E166" s="115">
        <v>157000</v>
      </c>
    </row>
    <row r="167" spans="1:5" ht="25.5" x14ac:dyDescent="0.2">
      <c r="A167" s="12">
        <v>324</v>
      </c>
      <c r="B167" s="2" t="s">
        <v>32</v>
      </c>
      <c r="C167" s="231">
        <f t="shared" ref="C167:E167" si="80">SUM(C168)</f>
        <v>114000</v>
      </c>
      <c r="D167" s="17">
        <f t="shared" si="80"/>
        <v>114000</v>
      </c>
      <c r="E167" s="17">
        <f t="shared" si="80"/>
        <v>114000</v>
      </c>
    </row>
    <row r="168" spans="1:5" ht="25.5" x14ac:dyDescent="0.2">
      <c r="A168" s="1">
        <v>3241</v>
      </c>
      <c r="B168" s="14" t="s">
        <v>32</v>
      </c>
      <c r="C168" s="226">
        <v>114000</v>
      </c>
      <c r="D168" s="15">
        <v>114000</v>
      </c>
      <c r="E168" s="15">
        <v>114000</v>
      </c>
    </row>
    <row r="169" spans="1:5" ht="25.5" x14ac:dyDescent="0.2">
      <c r="A169" s="12">
        <v>329</v>
      </c>
      <c r="B169" s="2" t="s">
        <v>33</v>
      </c>
      <c r="C169" s="231">
        <f t="shared" ref="C169:D169" si="81">SUM(C170:C176)</f>
        <v>22000</v>
      </c>
      <c r="D169" s="17">
        <f t="shared" si="81"/>
        <v>23000</v>
      </c>
      <c r="E169" s="17">
        <f t="shared" ref="E169" si="82">SUM(E170:E176)</f>
        <v>23000</v>
      </c>
    </row>
    <row r="170" spans="1:5" ht="12.75" customHeight="1" x14ac:dyDescent="0.2">
      <c r="A170" s="1">
        <v>3291</v>
      </c>
      <c r="B170" s="14" t="s">
        <v>34</v>
      </c>
      <c r="C170" s="233">
        <v>7000</v>
      </c>
      <c r="D170" s="16">
        <v>7000</v>
      </c>
      <c r="E170" s="16">
        <v>7000</v>
      </c>
    </row>
    <row r="171" spans="1:5" hidden="1" x14ac:dyDescent="0.2">
      <c r="A171" s="1">
        <v>3292</v>
      </c>
      <c r="B171" s="14" t="s">
        <v>35</v>
      </c>
      <c r="C171" s="233"/>
      <c r="D171" s="16"/>
      <c r="E171" s="16"/>
    </row>
    <row r="172" spans="1:5" ht="12.75" customHeight="1" x14ac:dyDescent="0.2">
      <c r="A172" s="18">
        <v>3293</v>
      </c>
      <c r="B172" s="19" t="s">
        <v>36</v>
      </c>
      <c r="C172" s="233">
        <v>8000</v>
      </c>
      <c r="D172" s="16">
        <v>9000</v>
      </c>
      <c r="E172" s="16">
        <v>9000</v>
      </c>
    </row>
    <row r="173" spans="1:5" hidden="1" x14ac:dyDescent="0.2">
      <c r="A173" s="1">
        <v>3294</v>
      </c>
      <c r="B173" s="14" t="s">
        <v>37</v>
      </c>
      <c r="C173" s="286"/>
      <c r="D173" s="20"/>
      <c r="E173" s="20"/>
    </row>
    <row r="174" spans="1:5" hidden="1" x14ac:dyDescent="0.2">
      <c r="A174" s="1">
        <v>3295</v>
      </c>
      <c r="B174" s="14" t="s">
        <v>38</v>
      </c>
      <c r="C174" s="233"/>
      <c r="D174" s="16"/>
      <c r="E174" s="16"/>
    </row>
    <row r="175" spans="1:5" hidden="1" x14ac:dyDescent="0.2">
      <c r="A175" s="1">
        <v>3296</v>
      </c>
      <c r="B175" s="14" t="s">
        <v>39</v>
      </c>
      <c r="C175" s="233"/>
      <c r="D175" s="16"/>
      <c r="E175" s="16"/>
    </row>
    <row r="176" spans="1:5" ht="12.75" customHeight="1" x14ac:dyDescent="0.2">
      <c r="A176" s="1">
        <v>3299</v>
      </c>
      <c r="B176" s="14" t="s">
        <v>33</v>
      </c>
      <c r="C176" s="233">
        <v>7000</v>
      </c>
      <c r="D176" s="16">
        <v>7000</v>
      </c>
      <c r="E176" s="16">
        <v>7000</v>
      </c>
    </row>
    <row r="177" spans="1:5" hidden="1" x14ac:dyDescent="0.2">
      <c r="A177" s="12">
        <v>343</v>
      </c>
      <c r="B177" s="2" t="s">
        <v>40</v>
      </c>
      <c r="C177" s="231">
        <f t="shared" ref="C177:D177" si="83">SUM(C178:C181)</f>
        <v>0</v>
      </c>
      <c r="D177" s="17">
        <f t="shared" si="83"/>
        <v>0</v>
      </c>
      <c r="E177" s="17">
        <f t="shared" ref="E177" si="84">SUM(E178:E181)</f>
        <v>0</v>
      </c>
    </row>
    <row r="178" spans="1:5" ht="25.5" hidden="1" x14ac:dyDescent="0.2">
      <c r="A178" s="1">
        <v>3431</v>
      </c>
      <c r="B178" s="14" t="s">
        <v>41</v>
      </c>
      <c r="C178" s="233"/>
      <c r="D178" s="16"/>
      <c r="E178" s="16"/>
    </row>
    <row r="179" spans="1:5" ht="25.5" hidden="1" x14ac:dyDescent="0.2">
      <c r="A179" s="1">
        <v>3432</v>
      </c>
      <c r="B179" s="14" t="s">
        <v>90</v>
      </c>
      <c r="C179" s="233"/>
      <c r="D179" s="16"/>
      <c r="E179" s="16"/>
    </row>
    <row r="180" spans="1:5" hidden="1" x14ac:dyDescent="0.2">
      <c r="A180" s="1">
        <v>3433</v>
      </c>
      <c r="B180" s="14" t="s">
        <v>42</v>
      </c>
      <c r="C180" s="233"/>
      <c r="D180" s="16"/>
      <c r="E180" s="16"/>
    </row>
    <row r="181" spans="1:5" hidden="1" x14ac:dyDescent="0.2">
      <c r="A181" s="1">
        <v>3434</v>
      </c>
      <c r="B181" s="14" t="s">
        <v>43</v>
      </c>
      <c r="C181" s="233"/>
      <c r="D181" s="16"/>
      <c r="E181" s="16"/>
    </row>
    <row r="182" spans="1:5" ht="25.5" hidden="1" x14ac:dyDescent="0.2">
      <c r="A182" s="21">
        <v>372</v>
      </c>
      <c r="B182" s="2" t="s">
        <v>44</v>
      </c>
      <c r="C182" s="231">
        <f t="shared" ref="C182:D182" si="85">SUM(C183:C184)</f>
        <v>0</v>
      </c>
      <c r="D182" s="17">
        <f t="shared" si="85"/>
        <v>0</v>
      </c>
      <c r="E182" s="17">
        <f t="shared" ref="E182" si="86">SUM(E183:E184)</f>
        <v>0</v>
      </c>
    </row>
    <row r="183" spans="1:5" ht="25.5" hidden="1" x14ac:dyDescent="0.2">
      <c r="A183" s="1">
        <v>3721</v>
      </c>
      <c r="B183" s="14" t="s">
        <v>45</v>
      </c>
      <c r="C183" s="232"/>
      <c r="D183" s="22"/>
      <c r="E183" s="22"/>
    </row>
    <row r="184" spans="1:5" ht="25.5" hidden="1" x14ac:dyDescent="0.2">
      <c r="A184" s="1">
        <v>3722</v>
      </c>
      <c r="B184" s="56" t="s">
        <v>210</v>
      </c>
      <c r="C184" s="232"/>
      <c r="D184" s="58"/>
      <c r="E184" s="58"/>
    </row>
    <row r="185" spans="1:5" ht="16.5" customHeight="1" x14ac:dyDescent="0.2">
      <c r="A185" s="187" t="s">
        <v>329</v>
      </c>
      <c r="B185" s="184" t="s">
        <v>330</v>
      </c>
      <c r="C185" s="230">
        <f t="shared" ref="C185:E185" si="87">SUM(C186)</f>
        <v>144000</v>
      </c>
      <c r="D185" s="185">
        <f t="shared" si="87"/>
        <v>10000</v>
      </c>
      <c r="E185" s="185">
        <f t="shared" si="87"/>
        <v>10000</v>
      </c>
    </row>
    <row r="186" spans="1:5" x14ac:dyDescent="0.2">
      <c r="A186" s="12">
        <v>381</v>
      </c>
      <c r="B186" s="2" t="s">
        <v>46</v>
      </c>
      <c r="C186" s="231">
        <f t="shared" ref="C186:E186" si="88">SUM(C187)</f>
        <v>144000</v>
      </c>
      <c r="D186" s="17">
        <f t="shared" si="88"/>
        <v>10000</v>
      </c>
      <c r="E186" s="17">
        <f t="shared" si="88"/>
        <v>10000</v>
      </c>
    </row>
    <row r="187" spans="1:5" x14ac:dyDescent="0.2">
      <c r="A187" s="1">
        <v>3811</v>
      </c>
      <c r="B187" s="14" t="s">
        <v>46</v>
      </c>
      <c r="C187" s="226">
        <f>10000+134000</f>
        <v>144000</v>
      </c>
      <c r="D187" s="16">
        <v>10000</v>
      </c>
      <c r="E187" s="16">
        <v>10000</v>
      </c>
    </row>
    <row r="188" spans="1:5" ht="25.5" x14ac:dyDescent="0.2">
      <c r="A188" s="187" t="s">
        <v>339</v>
      </c>
      <c r="B188" s="184" t="s">
        <v>340</v>
      </c>
      <c r="C188" s="230">
        <f t="shared" ref="C188:E188" si="89">SUM(C189,C191)</f>
        <v>2119000</v>
      </c>
      <c r="D188" s="185">
        <f t="shared" si="89"/>
        <v>469000</v>
      </c>
      <c r="E188" s="185">
        <f t="shared" si="89"/>
        <v>573000</v>
      </c>
    </row>
    <row r="189" spans="1:5" x14ac:dyDescent="0.2">
      <c r="A189" s="24">
        <v>421</v>
      </c>
      <c r="B189" s="25" t="s">
        <v>51</v>
      </c>
      <c r="C189" s="231">
        <f t="shared" ref="C189:E189" si="90">SUM(C190)</f>
        <v>1725000</v>
      </c>
      <c r="D189" s="17">
        <f t="shared" si="90"/>
        <v>0</v>
      </c>
      <c r="E189" s="17">
        <f t="shared" si="90"/>
        <v>0</v>
      </c>
    </row>
    <row r="190" spans="1:5" x14ac:dyDescent="0.2">
      <c r="A190" s="18">
        <v>4214</v>
      </c>
      <c r="B190" s="19" t="s">
        <v>346</v>
      </c>
      <c r="C190" s="232">
        <v>1725000</v>
      </c>
      <c r="D190" s="22"/>
      <c r="E190" s="22"/>
    </row>
    <row r="191" spans="1:5" x14ac:dyDescent="0.2">
      <c r="A191" s="24">
        <v>422</v>
      </c>
      <c r="B191" s="25" t="s">
        <v>130</v>
      </c>
      <c r="C191" s="231">
        <f t="shared" ref="C191:D191" si="91">SUM(C192:C194)</f>
        <v>394000</v>
      </c>
      <c r="D191" s="17">
        <f t="shared" si="91"/>
        <v>469000</v>
      </c>
      <c r="E191" s="17">
        <f t="shared" ref="E191" si="92">SUM(E192:E194)</f>
        <v>573000</v>
      </c>
    </row>
    <row r="192" spans="1:5" x14ac:dyDescent="0.2">
      <c r="A192" s="18">
        <v>4221</v>
      </c>
      <c r="B192" s="19" t="s">
        <v>54</v>
      </c>
      <c r="C192" s="232">
        <v>225000</v>
      </c>
      <c r="D192" s="22">
        <v>245000</v>
      </c>
      <c r="E192" s="22">
        <v>279000</v>
      </c>
    </row>
    <row r="193" spans="1:5" x14ac:dyDescent="0.2">
      <c r="A193" s="18">
        <v>4222</v>
      </c>
      <c r="B193" s="19" t="s">
        <v>58</v>
      </c>
      <c r="C193" s="232">
        <v>23000</v>
      </c>
      <c r="D193" s="84">
        <v>25000</v>
      </c>
      <c r="E193" s="84">
        <v>29000</v>
      </c>
    </row>
    <row r="194" spans="1:5" ht="25.5" x14ac:dyDescent="0.2">
      <c r="A194" s="18">
        <v>4227</v>
      </c>
      <c r="B194" s="19" t="s">
        <v>60</v>
      </c>
      <c r="C194" s="232">
        <v>146000</v>
      </c>
      <c r="D194" s="84">
        <v>199000</v>
      </c>
      <c r="E194" s="84">
        <v>265000</v>
      </c>
    </row>
    <row r="195" spans="1:5" ht="25.5" x14ac:dyDescent="0.2">
      <c r="A195" s="187">
        <v>45</v>
      </c>
      <c r="B195" s="184" t="s">
        <v>345</v>
      </c>
      <c r="C195" s="230">
        <f t="shared" ref="C195:E195" si="93">SUM(C196)</f>
        <v>27000</v>
      </c>
      <c r="D195" s="185">
        <f t="shared" si="93"/>
        <v>0</v>
      </c>
      <c r="E195" s="185">
        <f t="shared" si="93"/>
        <v>0</v>
      </c>
    </row>
    <row r="196" spans="1:5" ht="25.5" x14ac:dyDescent="0.2">
      <c r="A196" s="24">
        <v>453</v>
      </c>
      <c r="B196" s="25" t="s">
        <v>294</v>
      </c>
      <c r="C196" s="231">
        <f t="shared" ref="C196:E196" si="94">SUM(C197:C197)</f>
        <v>27000</v>
      </c>
      <c r="D196" s="17">
        <f t="shared" si="94"/>
        <v>0</v>
      </c>
      <c r="E196" s="17">
        <f t="shared" si="94"/>
        <v>0</v>
      </c>
    </row>
    <row r="197" spans="1:5" ht="25.5" x14ac:dyDescent="0.2">
      <c r="A197" s="18">
        <v>4531</v>
      </c>
      <c r="B197" s="19" t="s">
        <v>294</v>
      </c>
      <c r="C197" s="232">
        <v>27000</v>
      </c>
      <c r="D197" s="22"/>
      <c r="E197" s="22"/>
    </row>
    <row r="198" spans="1:5" s="35" customFormat="1" ht="27" customHeight="1" x14ac:dyDescent="0.2">
      <c r="A198" s="74" t="s">
        <v>49</v>
      </c>
      <c r="B198" s="75" t="s">
        <v>50</v>
      </c>
      <c r="C198" s="234">
        <f t="shared" ref="C198:E198" si="95">SUM(C199)</f>
        <v>11877000</v>
      </c>
      <c r="D198" s="76">
        <f t="shared" si="95"/>
        <v>9025000</v>
      </c>
      <c r="E198" s="76">
        <f t="shared" si="95"/>
        <v>9025000</v>
      </c>
    </row>
    <row r="199" spans="1:5" s="35" customFormat="1" ht="18" customHeight="1" x14ac:dyDescent="0.2">
      <c r="A199" s="467" t="s">
        <v>1</v>
      </c>
      <c r="B199" s="467"/>
      <c r="C199" s="228">
        <f t="shared" ref="C199:D199" si="96">SUM(C201+C203+C211)</f>
        <v>11877000</v>
      </c>
      <c r="D199" s="30">
        <f t="shared" si="96"/>
        <v>9025000</v>
      </c>
      <c r="E199" s="30">
        <f t="shared" ref="E199" si="97">SUM(E201+E203+E211)</f>
        <v>9025000</v>
      </c>
    </row>
    <row r="200" spans="1:5" s="35" customFormat="1" ht="26.25" customHeight="1" x14ac:dyDescent="0.2">
      <c r="A200" s="180" t="s">
        <v>339</v>
      </c>
      <c r="B200" s="196" t="s">
        <v>340</v>
      </c>
      <c r="C200" s="229">
        <f t="shared" ref="C200:E200" si="98">SUM(C201,C203)</f>
        <v>1592000</v>
      </c>
      <c r="D200" s="182">
        <f t="shared" si="98"/>
        <v>1592000</v>
      </c>
      <c r="E200" s="182">
        <f t="shared" si="98"/>
        <v>1592000</v>
      </c>
    </row>
    <row r="201" spans="1:5" x14ac:dyDescent="0.2">
      <c r="A201" s="24">
        <v>421</v>
      </c>
      <c r="B201" s="25" t="s">
        <v>51</v>
      </c>
      <c r="C201" s="225">
        <f t="shared" ref="C201:E201" si="99">SUM(C202)</f>
        <v>1327000</v>
      </c>
      <c r="D201" s="13">
        <f t="shared" si="99"/>
        <v>1327000</v>
      </c>
      <c r="E201" s="13">
        <f t="shared" si="99"/>
        <v>1327000</v>
      </c>
    </row>
    <row r="202" spans="1:5" x14ac:dyDescent="0.2">
      <c r="A202" s="18">
        <v>4212</v>
      </c>
      <c r="B202" s="19" t="s">
        <v>52</v>
      </c>
      <c r="C202" s="226">
        <v>1327000</v>
      </c>
      <c r="D202" s="15">
        <v>1327000</v>
      </c>
      <c r="E202" s="15">
        <v>1327000</v>
      </c>
    </row>
    <row r="203" spans="1:5" x14ac:dyDescent="0.2">
      <c r="A203" s="24">
        <v>422</v>
      </c>
      <c r="B203" s="25" t="s">
        <v>53</v>
      </c>
      <c r="C203" s="225">
        <f t="shared" ref="C203:D203" si="100">SUM(C204:C207)</f>
        <v>265000</v>
      </c>
      <c r="D203" s="13">
        <f t="shared" si="100"/>
        <v>265000</v>
      </c>
      <c r="E203" s="13">
        <f t="shared" ref="E203" si="101">SUM(E204:E207)</f>
        <v>265000</v>
      </c>
    </row>
    <row r="204" spans="1:5" ht="12" customHeight="1" x14ac:dyDescent="0.2">
      <c r="A204" s="18">
        <v>4221</v>
      </c>
      <c r="B204" s="19" t="s">
        <v>54</v>
      </c>
      <c r="C204" s="226">
        <f>265000</f>
        <v>265000</v>
      </c>
      <c r="D204" s="15">
        <f>265000</f>
        <v>265000</v>
      </c>
      <c r="E204" s="15">
        <f>265000</f>
        <v>265000</v>
      </c>
    </row>
    <row r="205" spans="1:5" hidden="1" x14ac:dyDescent="0.2">
      <c r="A205" s="18">
        <v>4223</v>
      </c>
      <c r="B205" s="19" t="s">
        <v>59</v>
      </c>
      <c r="C205" s="226"/>
      <c r="D205" s="15"/>
      <c r="E205" s="15"/>
    </row>
    <row r="206" spans="1:5" hidden="1" x14ac:dyDescent="0.2">
      <c r="A206" s="85">
        <v>4225</v>
      </c>
      <c r="B206" s="86" t="s">
        <v>106</v>
      </c>
      <c r="C206" s="226"/>
      <c r="D206" s="87"/>
      <c r="E206" s="87"/>
    </row>
    <row r="207" spans="1:5" ht="25.5" hidden="1" x14ac:dyDescent="0.2">
      <c r="A207" s="18">
        <v>4227</v>
      </c>
      <c r="B207" s="19" t="s">
        <v>60</v>
      </c>
      <c r="C207" s="226"/>
      <c r="D207" s="15"/>
      <c r="E207" s="15"/>
    </row>
    <row r="208" spans="1:5" hidden="1" x14ac:dyDescent="0.2">
      <c r="A208" s="24">
        <v>423</v>
      </c>
      <c r="B208" s="25" t="s">
        <v>61</v>
      </c>
      <c r="C208" s="225">
        <f t="shared" ref="C208:E208" si="102">SUM(C209)</f>
        <v>0</v>
      </c>
      <c r="D208" s="13">
        <f t="shared" si="102"/>
        <v>0</v>
      </c>
      <c r="E208" s="13">
        <f t="shared" si="102"/>
        <v>0</v>
      </c>
    </row>
    <row r="209" spans="1:5" ht="25.5" hidden="1" x14ac:dyDescent="0.2">
      <c r="A209" s="18">
        <v>4231</v>
      </c>
      <c r="B209" s="19" t="s">
        <v>62</v>
      </c>
      <c r="C209" s="232"/>
      <c r="D209" s="22"/>
      <c r="E209" s="22"/>
    </row>
    <row r="210" spans="1:5" ht="25.5" x14ac:dyDescent="0.2">
      <c r="A210" s="197" t="s">
        <v>341</v>
      </c>
      <c r="B210" s="195" t="s">
        <v>342</v>
      </c>
      <c r="C210" s="230">
        <f t="shared" ref="C210:E210" si="103">SUM(C211)</f>
        <v>10285000</v>
      </c>
      <c r="D210" s="185">
        <f t="shared" si="103"/>
        <v>7433000</v>
      </c>
      <c r="E210" s="185">
        <f t="shared" si="103"/>
        <v>7433000</v>
      </c>
    </row>
    <row r="211" spans="1:5" ht="25.5" x14ac:dyDescent="0.2">
      <c r="A211" s="24">
        <v>451</v>
      </c>
      <c r="B211" s="25" t="s">
        <v>55</v>
      </c>
      <c r="C211" s="231">
        <f t="shared" ref="C211:E211" si="104">SUM(C212)</f>
        <v>10285000</v>
      </c>
      <c r="D211" s="17">
        <f t="shared" si="104"/>
        <v>7433000</v>
      </c>
      <c r="E211" s="17">
        <f t="shared" si="104"/>
        <v>7433000</v>
      </c>
    </row>
    <row r="212" spans="1:5" ht="25.5" x14ac:dyDescent="0.2">
      <c r="A212" s="18">
        <v>4511</v>
      </c>
      <c r="B212" s="19" t="s">
        <v>55</v>
      </c>
      <c r="C212" s="482">
        <f>3808000+5044000+1433000</f>
        <v>10285000</v>
      </c>
      <c r="D212" s="483">
        <f>2389000+5044000</f>
        <v>7433000</v>
      </c>
      <c r="E212" s="483">
        <f>2389000+5044000</f>
        <v>7433000</v>
      </c>
    </row>
    <row r="213" spans="1:5" ht="21" customHeight="1" x14ac:dyDescent="0.2">
      <c r="A213" s="23" t="s">
        <v>56</v>
      </c>
      <c r="B213" s="9" t="s">
        <v>57</v>
      </c>
      <c r="C213" s="227">
        <f t="shared" ref="C213:E213" si="105">SUM(C214)</f>
        <v>22380000</v>
      </c>
      <c r="D213" s="10">
        <f t="shared" si="105"/>
        <v>20492000</v>
      </c>
      <c r="E213" s="10">
        <f t="shared" si="105"/>
        <v>20492000</v>
      </c>
    </row>
    <row r="214" spans="1:5" ht="18" customHeight="1" x14ac:dyDescent="0.2">
      <c r="A214" s="465" t="s">
        <v>1</v>
      </c>
      <c r="B214" s="466"/>
      <c r="C214" s="228">
        <f t="shared" ref="C214:E214" si="106">SUM(C215,C227,C232)</f>
        <v>22380000</v>
      </c>
      <c r="D214" s="30">
        <f t="shared" si="106"/>
        <v>20492000</v>
      </c>
      <c r="E214" s="30">
        <f t="shared" si="106"/>
        <v>20492000</v>
      </c>
    </row>
    <row r="215" spans="1:5" ht="18" customHeight="1" x14ac:dyDescent="0.2">
      <c r="A215" s="179" t="s">
        <v>333</v>
      </c>
      <c r="B215" s="423" t="s">
        <v>334</v>
      </c>
      <c r="C215" s="229">
        <f>SUM(C216,C222,C225)</f>
        <v>15263000</v>
      </c>
      <c r="D215" s="182">
        <f t="shared" ref="D215:E215" si="107">SUM(D216,D222,D225)</f>
        <v>15661000</v>
      </c>
      <c r="E215" s="182">
        <f t="shared" si="107"/>
        <v>15661000</v>
      </c>
    </row>
    <row r="216" spans="1:5" x14ac:dyDescent="0.2">
      <c r="A216" s="24">
        <v>322</v>
      </c>
      <c r="B216" s="2" t="s">
        <v>16</v>
      </c>
      <c r="C216" s="231">
        <f t="shared" ref="C216:D216" si="108">SUM(C217:C221)</f>
        <v>13803000</v>
      </c>
      <c r="D216" s="17">
        <f t="shared" si="108"/>
        <v>14467000</v>
      </c>
      <c r="E216" s="17">
        <f t="shared" ref="E216" si="109">SUM(E217:E221)</f>
        <v>14467000</v>
      </c>
    </row>
    <row r="217" spans="1:5" ht="25.5" hidden="1" x14ac:dyDescent="0.2">
      <c r="A217" s="18">
        <v>3221</v>
      </c>
      <c r="B217" s="19" t="s">
        <v>298</v>
      </c>
      <c r="C217" s="232"/>
      <c r="D217" s="22"/>
      <c r="E217" s="22"/>
    </row>
    <row r="218" spans="1:5" ht="12.75" customHeight="1" x14ac:dyDescent="0.2">
      <c r="A218" s="18">
        <v>3222</v>
      </c>
      <c r="B218" s="19" t="s">
        <v>18</v>
      </c>
      <c r="C218" s="232">
        <v>1062000</v>
      </c>
      <c r="D218" s="215">
        <v>1062000</v>
      </c>
      <c r="E218" s="215">
        <v>1062000</v>
      </c>
    </row>
    <row r="219" spans="1:5" ht="25.5" hidden="1" x14ac:dyDescent="0.2">
      <c r="A219" s="117">
        <v>3224</v>
      </c>
      <c r="B219" s="118" t="s">
        <v>113</v>
      </c>
      <c r="C219" s="232"/>
      <c r="D219" s="119"/>
      <c r="E219" s="119"/>
    </row>
    <row r="220" spans="1:5" x14ac:dyDescent="0.2">
      <c r="A220" s="1">
        <v>3225</v>
      </c>
      <c r="B220" s="14" t="s">
        <v>21</v>
      </c>
      <c r="C220" s="226">
        <v>133000</v>
      </c>
      <c r="D220" s="15">
        <v>133000</v>
      </c>
      <c r="E220" s="15">
        <v>133000</v>
      </c>
    </row>
    <row r="221" spans="1:5" x14ac:dyDescent="0.2">
      <c r="A221" s="18">
        <v>3227</v>
      </c>
      <c r="B221" s="19" t="s">
        <v>22</v>
      </c>
      <c r="C221" s="226">
        <v>12608000</v>
      </c>
      <c r="D221" s="15">
        <v>13272000</v>
      </c>
      <c r="E221" s="15">
        <v>13272000</v>
      </c>
    </row>
    <row r="222" spans="1:5" s="78" customFormat="1" ht="15" x14ac:dyDescent="0.25">
      <c r="A222" s="69" t="s">
        <v>160</v>
      </c>
      <c r="B222" s="70" t="s">
        <v>124</v>
      </c>
      <c r="C222" s="235">
        <f t="shared" ref="C222:D222" si="110">SUM(C223+C224)</f>
        <v>796000</v>
      </c>
      <c r="D222" s="71">
        <f t="shared" si="110"/>
        <v>796000</v>
      </c>
      <c r="E222" s="71">
        <f t="shared" ref="E222" si="111">SUM(E223+E224)</f>
        <v>796000</v>
      </c>
    </row>
    <row r="223" spans="1:5" s="77" customFormat="1" ht="15" x14ac:dyDescent="0.25">
      <c r="A223" s="83">
        <v>3235</v>
      </c>
      <c r="B223" s="72" t="s">
        <v>28</v>
      </c>
      <c r="C223" s="236">
        <v>796000</v>
      </c>
      <c r="D223" s="73">
        <v>796000</v>
      </c>
      <c r="E223" s="73">
        <v>796000</v>
      </c>
    </row>
    <row r="224" spans="1:5" s="77" customFormat="1" ht="15" hidden="1" x14ac:dyDescent="0.25">
      <c r="A224" s="135">
        <v>3238</v>
      </c>
      <c r="B224" s="136" t="s">
        <v>70</v>
      </c>
      <c r="C224" s="236"/>
      <c r="D224" s="137"/>
      <c r="E224" s="137"/>
    </row>
    <row r="225" spans="1:5" ht="25.5" x14ac:dyDescent="0.2">
      <c r="A225" s="24">
        <v>329</v>
      </c>
      <c r="B225" s="2" t="s">
        <v>33</v>
      </c>
      <c r="C225" s="225">
        <f t="shared" ref="C225:E225" si="112">SUM(C226)</f>
        <v>664000</v>
      </c>
      <c r="D225" s="13">
        <f t="shared" si="112"/>
        <v>398000</v>
      </c>
      <c r="E225" s="13">
        <f t="shared" si="112"/>
        <v>398000</v>
      </c>
    </row>
    <row r="226" spans="1:5" x14ac:dyDescent="0.2">
      <c r="A226" s="18">
        <v>3299</v>
      </c>
      <c r="B226" s="19" t="s">
        <v>33</v>
      </c>
      <c r="C226" s="226">
        <v>664000</v>
      </c>
      <c r="D226" s="15">
        <v>398000</v>
      </c>
      <c r="E226" s="15">
        <v>398000</v>
      </c>
    </row>
    <row r="227" spans="1:5" x14ac:dyDescent="0.2">
      <c r="A227" s="187" t="s">
        <v>335</v>
      </c>
      <c r="B227" s="184" t="s">
        <v>336</v>
      </c>
      <c r="C227" s="230">
        <f t="shared" ref="C227:E227" si="113">SUM(C228)</f>
        <v>176000</v>
      </c>
      <c r="D227" s="185">
        <f t="shared" si="113"/>
        <v>133000</v>
      </c>
      <c r="E227" s="185">
        <f t="shared" si="113"/>
        <v>133000</v>
      </c>
    </row>
    <row r="228" spans="1:5" s="29" customFormat="1" ht="25.5" x14ac:dyDescent="0.2">
      <c r="A228" s="90">
        <v>342</v>
      </c>
      <c r="B228" s="88" t="s">
        <v>217</v>
      </c>
      <c r="C228" s="225">
        <f t="shared" ref="C228:E228" si="114">SUM(C229)</f>
        <v>176000</v>
      </c>
      <c r="D228" s="89">
        <f t="shared" si="114"/>
        <v>133000</v>
      </c>
      <c r="E228" s="89">
        <f t="shared" si="114"/>
        <v>133000</v>
      </c>
    </row>
    <row r="229" spans="1:5" ht="24.75" customHeight="1" x14ac:dyDescent="0.2">
      <c r="A229" s="85">
        <v>3427</v>
      </c>
      <c r="B229" s="86" t="s">
        <v>218</v>
      </c>
      <c r="C229" s="226">
        <v>176000</v>
      </c>
      <c r="D229" s="87">
        <v>133000</v>
      </c>
      <c r="E229" s="87">
        <v>133000</v>
      </c>
    </row>
    <row r="230" spans="1:5" hidden="1" x14ac:dyDescent="0.2">
      <c r="A230" s="24">
        <v>412</v>
      </c>
      <c r="B230" s="25" t="s">
        <v>67</v>
      </c>
      <c r="C230" s="225">
        <f t="shared" ref="C230:E230" si="115">SUM(C231)</f>
        <v>0</v>
      </c>
      <c r="D230" s="13">
        <f t="shared" si="115"/>
        <v>0</v>
      </c>
      <c r="E230" s="13">
        <f t="shared" si="115"/>
        <v>0</v>
      </c>
    </row>
    <row r="231" spans="1:5" hidden="1" x14ac:dyDescent="0.2">
      <c r="A231" s="18">
        <v>4124</v>
      </c>
      <c r="B231" s="19" t="s">
        <v>126</v>
      </c>
      <c r="C231" s="226"/>
      <c r="D231" s="15"/>
      <c r="E231" s="15"/>
    </row>
    <row r="232" spans="1:5" ht="25.5" x14ac:dyDescent="0.2">
      <c r="A232" s="197" t="s">
        <v>339</v>
      </c>
      <c r="B232" s="195" t="s">
        <v>340</v>
      </c>
      <c r="C232" s="230">
        <f t="shared" ref="C232:E232" si="116">SUM(C233,C239,C241)</f>
        <v>6941000</v>
      </c>
      <c r="D232" s="185">
        <f t="shared" si="116"/>
        <v>4698000</v>
      </c>
      <c r="E232" s="185">
        <f t="shared" si="116"/>
        <v>4698000</v>
      </c>
    </row>
    <row r="233" spans="1:5" x14ac:dyDescent="0.2">
      <c r="A233" s="24">
        <v>422</v>
      </c>
      <c r="B233" s="25" t="s">
        <v>53</v>
      </c>
      <c r="C233" s="225">
        <f t="shared" ref="C233:D233" si="117">SUM(C234:C238)</f>
        <v>4141000</v>
      </c>
      <c r="D233" s="13">
        <f t="shared" si="117"/>
        <v>3185000</v>
      </c>
      <c r="E233" s="13">
        <f t="shared" ref="E233" si="118">SUM(E234:E238)</f>
        <v>3185000</v>
      </c>
    </row>
    <row r="234" spans="1:5" ht="12.75" customHeight="1" x14ac:dyDescent="0.2">
      <c r="A234" s="18">
        <v>4221</v>
      </c>
      <c r="B234" s="19" t="s">
        <v>54</v>
      </c>
      <c r="C234" s="226">
        <v>265000</v>
      </c>
      <c r="D234" s="15">
        <v>265000</v>
      </c>
      <c r="E234" s="15">
        <v>265000</v>
      </c>
    </row>
    <row r="235" spans="1:5" x14ac:dyDescent="0.2">
      <c r="A235" s="117">
        <v>4222</v>
      </c>
      <c r="B235" s="118" t="s">
        <v>58</v>
      </c>
      <c r="C235" s="226"/>
      <c r="D235" s="114"/>
      <c r="E235" s="114"/>
    </row>
    <row r="236" spans="1:5" x14ac:dyDescent="0.2">
      <c r="A236" s="18">
        <v>4223</v>
      </c>
      <c r="B236" s="19" t="s">
        <v>59</v>
      </c>
      <c r="C236" s="226">
        <v>2124000</v>
      </c>
      <c r="D236" s="15">
        <v>2124000</v>
      </c>
      <c r="E236" s="15">
        <v>2124000</v>
      </c>
    </row>
    <row r="237" spans="1:5" hidden="1" x14ac:dyDescent="0.2">
      <c r="A237" s="85">
        <v>4225</v>
      </c>
      <c r="B237" s="86" t="s">
        <v>106</v>
      </c>
      <c r="C237" s="226"/>
      <c r="D237" s="87"/>
      <c r="E237" s="87"/>
    </row>
    <row r="238" spans="1:5" ht="25.5" x14ac:dyDescent="0.2">
      <c r="A238" s="18">
        <v>4227</v>
      </c>
      <c r="B238" s="19" t="s">
        <v>60</v>
      </c>
      <c r="C238" s="226">
        <v>1752000</v>
      </c>
      <c r="D238" s="15">
        <v>796000</v>
      </c>
      <c r="E238" s="15">
        <v>796000</v>
      </c>
    </row>
    <row r="239" spans="1:5" x14ac:dyDescent="0.2">
      <c r="A239" s="24">
        <v>423</v>
      </c>
      <c r="B239" s="25" t="s">
        <v>61</v>
      </c>
      <c r="C239" s="225">
        <f t="shared" ref="C239:E239" si="119">SUM(C240)</f>
        <v>2747000</v>
      </c>
      <c r="D239" s="13">
        <f t="shared" si="119"/>
        <v>1460000</v>
      </c>
      <c r="E239" s="13">
        <f t="shared" si="119"/>
        <v>1460000</v>
      </c>
    </row>
    <row r="240" spans="1:5" ht="25.5" x14ac:dyDescent="0.2">
      <c r="A240" s="18">
        <v>4231</v>
      </c>
      <c r="B240" s="19" t="s">
        <v>62</v>
      </c>
      <c r="C240" s="226">
        <f>2084000+663000</f>
        <v>2747000</v>
      </c>
      <c r="D240" s="22">
        <v>1460000</v>
      </c>
      <c r="E240" s="22">
        <v>1460000</v>
      </c>
    </row>
    <row r="241" spans="1:5" x14ac:dyDescent="0.2">
      <c r="A241" s="24">
        <v>425</v>
      </c>
      <c r="B241" s="25" t="s">
        <v>63</v>
      </c>
      <c r="C241" s="231">
        <f t="shared" ref="C241:E241" si="120">SUM(C242)</f>
        <v>53000</v>
      </c>
      <c r="D241" s="17">
        <f t="shared" si="120"/>
        <v>53000</v>
      </c>
      <c r="E241" s="17">
        <f t="shared" si="120"/>
        <v>53000</v>
      </c>
    </row>
    <row r="242" spans="1:5" x14ac:dyDescent="0.2">
      <c r="A242" s="18">
        <v>4252</v>
      </c>
      <c r="B242" s="19" t="s">
        <v>64</v>
      </c>
      <c r="C242" s="232">
        <v>53000</v>
      </c>
      <c r="D242" s="22">
        <v>53000</v>
      </c>
      <c r="E242" s="22">
        <v>53000</v>
      </c>
    </row>
    <row r="243" spans="1:5" ht="24.95" customHeight="1" x14ac:dyDescent="0.2">
      <c r="A243" s="23" t="s">
        <v>65</v>
      </c>
      <c r="B243" s="9" t="s">
        <v>66</v>
      </c>
      <c r="C243" s="227">
        <f t="shared" ref="C243:E243" si="121">SUM(C244)</f>
        <v>1951000</v>
      </c>
      <c r="D243" s="10">
        <f t="shared" si="121"/>
        <v>1951000</v>
      </c>
      <c r="E243" s="10">
        <f t="shared" si="121"/>
        <v>1951000</v>
      </c>
    </row>
    <row r="244" spans="1:5" ht="18" customHeight="1" x14ac:dyDescent="0.2">
      <c r="A244" s="467" t="s">
        <v>1</v>
      </c>
      <c r="B244" s="467"/>
      <c r="C244" s="228">
        <f t="shared" ref="C244:E244" si="122">SUM(C249,C253)</f>
        <v>1951000</v>
      </c>
      <c r="D244" s="30">
        <f t="shared" si="122"/>
        <v>1951000</v>
      </c>
      <c r="E244" s="30">
        <f t="shared" si="122"/>
        <v>1951000</v>
      </c>
    </row>
    <row r="245" spans="1:5" hidden="1" x14ac:dyDescent="0.2">
      <c r="A245" s="24">
        <v>322</v>
      </c>
      <c r="B245" s="2" t="s">
        <v>16</v>
      </c>
      <c r="C245" s="231">
        <f t="shared" ref="C245:D245" si="123">SUM(C246:C248)</f>
        <v>0</v>
      </c>
      <c r="D245" s="17">
        <f t="shared" si="123"/>
        <v>0</v>
      </c>
      <c r="E245" s="17">
        <f t="shared" ref="E245" si="124">SUM(E246:E248)</f>
        <v>0</v>
      </c>
    </row>
    <row r="246" spans="1:5" ht="25.5" hidden="1" x14ac:dyDescent="0.2">
      <c r="A246" s="18">
        <v>3221</v>
      </c>
      <c r="B246" s="19" t="s">
        <v>17</v>
      </c>
      <c r="C246" s="233"/>
      <c r="D246" s="68"/>
      <c r="E246" s="68"/>
    </row>
    <row r="247" spans="1:5" hidden="1" x14ac:dyDescent="0.2">
      <c r="A247" s="18">
        <v>3225</v>
      </c>
      <c r="B247" s="19" t="s">
        <v>21</v>
      </c>
      <c r="C247" s="226"/>
      <c r="D247" s="15"/>
      <c r="E247" s="15"/>
    </row>
    <row r="248" spans="1:5" hidden="1" x14ac:dyDescent="0.2">
      <c r="A248" s="18">
        <v>3227</v>
      </c>
      <c r="B248" s="19" t="s">
        <v>22</v>
      </c>
      <c r="C248" s="226"/>
      <c r="D248" s="15"/>
      <c r="E248" s="15"/>
    </row>
    <row r="249" spans="1:5" ht="13.5" customHeight="1" x14ac:dyDescent="0.2">
      <c r="A249" s="194" t="s">
        <v>333</v>
      </c>
      <c r="B249" s="195" t="s">
        <v>334</v>
      </c>
      <c r="C249" s="230">
        <f t="shared" ref="C249:E249" si="125">SUM(C250)</f>
        <v>1898000</v>
      </c>
      <c r="D249" s="185">
        <f t="shared" si="125"/>
        <v>1898000</v>
      </c>
      <c r="E249" s="185">
        <f t="shared" si="125"/>
        <v>1898000</v>
      </c>
    </row>
    <row r="250" spans="1:5" x14ac:dyDescent="0.2">
      <c r="A250" s="24">
        <v>323</v>
      </c>
      <c r="B250" s="2" t="s">
        <v>23</v>
      </c>
      <c r="C250" s="225">
        <f t="shared" ref="C250:D250" si="126">SUM(C251:C252)</f>
        <v>1898000</v>
      </c>
      <c r="D250" s="13">
        <f t="shared" si="126"/>
        <v>1898000</v>
      </c>
      <c r="E250" s="13">
        <f t="shared" ref="E250" si="127">SUM(E251:E252)</f>
        <v>1898000</v>
      </c>
    </row>
    <row r="251" spans="1:5" x14ac:dyDescent="0.2">
      <c r="A251" s="18">
        <v>3237</v>
      </c>
      <c r="B251" s="19" t="s">
        <v>30</v>
      </c>
      <c r="C251" s="226">
        <v>200000</v>
      </c>
      <c r="D251" s="15">
        <v>200000</v>
      </c>
      <c r="E251" s="15">
        <v>200000</v>
      </c>
    </row>
    <row r="252" spans="1:5" x14ac:dyDescent="0.2">
      <c r="A252" s="18">
        <v>3239</v>
      </c>
      <c r="B252" s="19" t="s">
        <v>31</v>
      </c>
      <c r="C252" s="226">
        <v>1698000</v>
      </c>
      <c r="D252" s="15">
        <v>1698000</v>
      </c>
      <c r="E252" s="15">
        <v>1698000</v>
      </c>
    </row>
    <row r="253" spans="1:5" ht="38.25" x14ac:dyDescent="0.2">
      <c r="A253" s="194" t="s">
        <v>337</v>
      </c>
      <c r="B253" s="195" t="s">
        <v>338</v>
      </c>
      <c r="C253" s="230">
        <f t="shared" ref="C253:E253" si="128">SUM(C254)</f>
        <v>53000</v>
      </c>
      <c r="D253" s="185">
        <f t="shared" si="128"/>
        <v>53000</v>
      </c>
      <c r="E253" s="185">
        <f t="shared" si="128"/>
        <v>53000</v>
      </c>
    </row>
    <row r="254" spans="1:5" ht="28.5" customHeight="1" x14ac:dyDescent="0.2">
      <c r="A254" s="21">
        <v>372</v>
      </c>
      <c r="B254" s="2" t="s">
        <v>44</v>
      </c>
      <c r="C254" s="225">
        <f t="shared" ref="C254:E254" si="129">SUM(C255)</f>
        <v>53000</v>
      </c>
      <c r="D254" s="13">
        <f t="shared" si="129"/>
        <v>53000</v>
      </c>
      <c r="E254" s="13">
        <f t="shared" si="129"/>
        <v>53000</v>
      </c>
    </row>
    <row r="255" spans="1:5" ht="12.75" customHeight="1" x14ac:dyDescent="0.2">
      <c r="A255" s="1">
        <v>3721</v>
      </c>
      <c r="B255" s="14" t="s">
        <v>45</v>
      </c>
      <c r="C255" s="233">
        <v>53000</v>
      </c>
      <c r="D255" s="16">
        <v>53000</v>
      </c>
      <c r="E255" s="16">
        <v>53000</v>
      </c>
    </row>
    <row r="256" spans="1:5" hidden="1" x14ac:dyDescent="0.2">
      <c r="A256" s="24">
        <v>422</v>
      </c>
      <c r="B256" s="25" t="s">
        <v>53</v>
      </c>
      <c r="C256" s="231">
        <f t="shared" ref="C256:D256" si="130">SUM(C257:C258)</f>
        <v>0</v>
      </c>
      <c r="D256" s="17">
        <f t="shared" si="130"/>
        <v>0</v>
      </c>
      <c r="E256" s="17">
        <f t="shared" ref="E256" si="131">SUM(E257:E258)</f>
        <v>0</v>
      </c>
    </row>
    <row r="257" spans="1:5" hidden="1" x14ac:dyDescent="0.2">
      <c r="A257" s="18">
        <v>4221</v>
      </c>
      <c r="B257" s="19" t="s">
        <v>54</v>
      </c>
      <c r="C257" s="233"/>
      <c r="D257" s="16"/>
      <c r="E257" s="16"/>
    </row>
    <row r="258" spans="1:5" ht="12.75" hidden="1" customHeight="1" x14ac:dyDescent="0.2">
      <c r="A258" s="18">
        <v>4227</v>
      </c>
      <c r="B258" s="19" t="s">
        <v>60</v>
      </c>
      <c r="C258" s="233"/>
      <c r="D258" s="16"/>
      <c r="E258" s="16"/>
    </row>
    <row r="259" spans="1:5" ht="0.75" hidden="1" customHeight="1" x14ac:dyDescent="0.2">
      <c r="A259" s="23" t="s">
        <v>69</v>
      </c>
      <c r="B259" s="9" t="s">
        <v>58</v>
      </c>
      <c r="C259" s="227">
        <f t="shared" ref="C259:E259" si="132">SUM(C260)</f>
        <v>0</v>
      </c>
      <c r="D259" s="10">
        <f t="shared" si="132"/>
        <v>0</v>
      </c>
      <c r="E259" s="10">
        <f t="shared" si="132"/>
        <v>0</v>
      </c>
    </row>
    <row r="260" spans="1:5" ht="18" hidden="1" customHeight="1" x14ac:dyDescent="0.2">
      <c r="A260" s="467" t="s">
        <v>1</v>
      </c>
      <c r="B260" s="467"/>
      <c r="C260" s="228">
        <f t="shared" ref="C260:D260" si="133">SUM(C261,C264,C267,C269)</f>
        <v>0</v>
      </c>
      <c r="D260" s="30">
        <f t="shared" si="133"/>
        <v>0</v>
      </c>
      <c r="E260" s="30">
        <f t="shared" ref="E260" si="134">SUM(E261,E264,E267,E269)</f>
        <v>0</v>
      </c>
    </row>
    <row r="261" spans="1:5" ht="12.75" hidden="1" customHeight="1" x14ac:dyDescent="0.2">
      <c r="A261" s="24">
        <v>322</v>
      </c>
      <c r="B261" s="2" t="s">
        <v>16</v>
      </c>
      <c r="C261" s="231">
        <f t="shared" ref="C261:D261" si="135">SUM(C262:C263)</f>
        <v>0</v>
      </c>
      <c r="D261" s="17">
        <f t="shared" si="135"/>
        <v>0</v>
      </c>
      <c r="E261" s="17">
        <f t="shared" ref="E261" si="136">SUM(E262:E263)</f>
        <v>0</v>
      </c>
    </row>
    <row r="262" spans="1:5" ht="25.5" hidden="1" customHeight="1" x14ac:dyDescent="0.2">
      <c r="A262" s="1">
        <v>3224</v>
      </c>
      <c r="B262" s="14" t="s">
        <v>20</v>
      </c>
      <c r="C262" s="233"/>
      <c r="D262" s="16"/>
      <c r="E262" s="16"/>
    </row>
    <row r="263" spans="1:5" ht="12.75" hidden="1" customHeight="1" x14ac:dyDescent="0.2">
      <c r="A263" s="1">
        <v>3225</v>
      </c>
      <c r="B263" s="14" t="s">
        <v>21</v>
      </c>
      <c r="C263" s="233"/>
      <c r="D263" s="16"/>
      <c r="E263" s="16"/>
    </row>
    <row r="264" spans="1:5" ht="12.75" hidden="1" customHeight="1" x14ac:dyDescent="0.2">
      <c r="A264" s="12">
        <v>323</v>
      </c>
      <c r="B264" s="2" t="s">
        <v>23</v>
      </c>
      <c r="C264" s="231">
        <f t="shared" ref="C264:D264" si="137">SUM(C265:C266)</f>
        <v>0</v>
      </c>
      <c r="D264" s="17">
        <f t="shared" si="137"/>
        <v>0</v>
      </c>
      <c r="E264" s="17">
        <f t="shared" ref="E264" si="138">SUM(E265:E266)</f>
        <v>0</v>
      </c>
    </row>
    <row r="265" spans="1:5" ht="12.75" hidden="1" customHeight="1" x14ac:dyDescent="0.2">
      <c r="A265" s="91">
        <v>3235</v>
      </c>
      <c r="B265" s="72" t="s">
        <v>28</v>
      </c>
      <c r="C265" s="233"/>
      <c r="D265" s="68"/>
      <c r="E265" s="68"/>
    </row>
    <row r="266" spans="1:5" ht="12.75" hidden="1" customHeight="1" x14ac:dyDescent="0.2">
      <c r="A266" s="26">
        <v>3238</v>
      </c>
      <c r="B266" s="27" t="s">
        <v>70</v>
      </c>
      <c r="C266" s="232"/>
      <c r="D266" s="22"/>
      <c r="E266" s="22"/>
    </row>
    <row r="267" spans="1:5" s="29" customFormat="1" ht="12.75" hidden="1" customHeight="1" x14ac:dyDescent="0.2">
      <c r="A267" s="24">
        <v>412</v>
      </c>
      <c r="B267" s="25" t="s">
        <v>67</v>
      </c>
      <c r="C267" s="231">
        <f t="shared" ref="C267:E267" si="139">SUM(C268)</f>
        <v>0</v>
      </c>
      <c r="D267" s="17">
        <f t="shared" si="139"/>
        <v>0</v>
      </c>
      <c r="E267" s="17">
        <f t="shared" si="139"/>
        <v>0</v>
      </c>
    </row>
    <row r="268" spans="1:5" ht="12.75" hidden="1" customHeight="1" x14ac:dyDescent="0.2">
      <c r="A268" s="1">
        <v>4123</v>
      </c>
      <c r="B268" s="14" t="s">
        <v>68</v>
      </c>
      <c r="C268" s="226"/>
      <c r="D268" s="15"/>
      <c r="E268" s="15"/>
    </row>
    <row r="269" spans="1:5" ht="12.75" hidden="1" customHeight="1" x14ac:dyDescent="0.2">
      <c r="A269" s="28">
        <v>422</v>
      </c>
      <c r="B269" s="25" t="s">
        <v>53</v>
      </c>
      <c r="C269" s="225">
        <f t="shared" ref="C269:D269" si="140">SUM(C270:C271)</f>
        <v>0</v>
      </c>
      <c r="D269" s="13">
        <f t="shared" si="140"/>
        <v>0</v>
      </c>
      <c r="E269" s="13">
        <f t="shared" ref="E269" si="141">SUM(E270:E271)</f>
        <v>0</v>
      </c>
    </row>
    <row r="270" spans="1:5" ht="12.75" hidden="1" customHeight="1" x14ac:dyDescent="0.2">
      <c r="A270" s="18">
        <v>4221</v>
      </c>
      <c r="B270" s="19" t="s">
        <v>54</v>
      </c>
      <c r="C270" s="232"/>
      <c r="D270" s="22"/>
      <c r="E270" s="22"/>
    </row>
    <row r="271" spans="1:5" ht="12.75" hidden="1" customHeight="1" x14ac:dyDescent="0.2">
      <c r="A271" s="18">
        <v>4222</v>
      </c>
      <c r="B271" s="19" t="s">
        <v>58</v>
      </c>
      <c r="C271" s="232"/>
      <c r="D271" s="84"/>
      <c r="E271" s="84"/>
    </row>
    <row r="272" spans="1:5" s="36" customFormat="1" ht="0.75" hidden="1" customHeight="1" x14ac:dyDescent="0.2">
      <c r="A272" s="79" t="s">
        <v>188</v>
      </c>
      <c r="B272" s="80" t="s">
        <v>189</v>
      </c>
      <c r="C272" s="239">
        <f t="shared" ref="C272:E272" si="142">C273</f>
        <v>0</v>
      </c>
      <c r="D272" s="81">
        <f t="shared" si="142"/>
        <v>0</v>
      </c>
      <c r="E272" s="81">
        <f t="shared" si="142"/>
        <v>0</v>
      </c>
    </row>
    <row r="273" spans="1:5" s="35" customFormat="1" ht="18" hidden="1" customHeight="1" x14ac:dyDescent="0.2">
      <c r="A273" s="467" t="s">
        <v>1</v>
      </c>
      <c r="B273" s="467"/>
      <c r="C273" s="240">
        <f t="shared" ref="C273:D273" si="143">SUM(C274,C277,C280,C286,C289,C291,C294)</f>
        <v>0</v>
      </c>
      <c r="D273" s="82">
        <f t="shared" si="143"/>
        <v>0</v>
      </c>
      <c r="E273" s="82">
        <f t="shared" ref="E273" si="144">SUM(E274,E277,E280,E286,E289,E291,E294)</f>
        <v>0</v>
      </c>
    </row>
    <row r="274" spans="1:5" s="36" customFormat="1" hidden="1" x14ac:dyDescent="0.2">
      <c r="A274" s="69" t="s">
        <v>150</v>
      </c>
      <c r="B274" s="70" t="s">
        <v>12</v>
      </c>
      <c r="C274" s="235">
        <f t="shared" ref="C274:D274" si="145">SUM(C275:C276)</f>
        <v>0</v>
      </c>
      <c r="D274" s="71">
        <f t="shared" si="145"/>
        <v>0</v>
      </c>
      <c r="E274" s="71">
        <f t="shared" ref="E274" si="146">SUM(E275:E276)</f>
        <v>0</v>
      </c>
    </row>
    <row r="275" spans="1:5" s="35" customFormat="1" hidden="1" x14ac:dyDescent="0.2">
      <c r="A275" s="83" t="s">
        <v>151</v>
      </c>
      <c r="B275" s="72" t="s">
        <v>13</v>
      </c>
      <c r="C275" s="236"/>
      <c r="D275" s="73"/>
      <c r="E275" s="73"/>
    </row>
    <row r="276" spans="1:5" s="35" customFormat="1" hidden="1" x14ac:dyDescent="0.2">
      <c r="A276" s="83" t="s">
        <v>153</v>
      </c>
      <c r="B276" s="72" t="s">
        <v>15</v>
      </c>
      <c r="C276" s="236"/>
      <c r="D276" s="73"/>
      <c r="E276" s="73"/>
    </row>
    <row r="277" spans="1:5" s="36" customFormat="1" hidden="1" x14ac:dyDescent="0.2">
      <c r="A277" s="69" t="s">
        <v>154</v>
      </c>
      <c r="B277" s="70" t="s">
        <v>16</v>
      </c>
      <c r="C277" s="235">
        <f t="shared" ref="C277:D277" si="147">SUM(C278:C279)</f>
        <v>0</v>
      </c>
      <c r="D277" s="71">
        <f t="shared" si="147"/>
        <v>0</v>
      </c>
      <c r="E277" s="71">
        <f t="shared" ref="E277" si="148">SUM(E278:E279)</f>
        <v>0</v>
      </c>
    </row>
    <row r="278" spans="1:5" s="35" customFormat="1" ht="25.5" hidden="1" x14ac:dyDescent="0.2">
      <c r="A278" s="83" t="s">
        <v>158</v>
      </c>
      <c r="B278" s="72" t="s">
        <v>113</v>
      </c>
      <c r="C278" s="236"/>
      <c r="D278" s="73"/>
      <c r="E278" s="73"/>
    </row>
    <row r="279" spans="1:5" s="35" customFormat="1" hidden="1" x14ac:dyDescent="0.2">
      <c r="A279" s="83" t="s">
        <v>159</v>
      </c>
      <c r="B279" s="72" t="s">
        <v>21</v>
      </c>
      <c r="C279" s="236"/>
      <c r="D279" s="73"/>
      <c r="E279" s="73"/>
    </row>
    <row r="280" spans="1:5" s="36" customFormat="1" hidden="1" x14ac:dyDescent="0.2">
      <c r="A280" s="69" t="s">
        <v>160</v>
      </c>
      <c r="B280" s="70" t="s">
        <v>124</v>
      </c>
      <c r="C280" s="235">
        <f t="shared" ref="C280:D280" si="149">SUM(C281:C285)</f>
        <v>0</v>
      </c>
      <c r="D280" s="71">
        <f t="shared" si="149"/>
        <v>0</v>
      </c>
      <c r="E280" s="71">
        <f t="shared" ref="E280" si="150">SUM(E281:E285)</f>
        <v>0</v>
      </c>
    </row>
    <row r="281" spans="1:5" s="35" customFormat="1" hidden="1" x14ac:dyDescent="0.2">
      <c r="A281" s="83" t="s">
        <v>161</v>
      </c>
      <c r="B281" s="72" t="s">
        <v>24</v>
      </c>
      <c r="C281" s="236"/>
      <c r="D281" s="73"/>
      <c r="E281" s="73"/>
    </row>
    <row r="282" spans="1:5" s="35" customFormat="1" ht="25.5" hidden="1" x14ac:dyDescent="0.2">
      <c r="A282" s="83" t="s">
        <v>162</v>
      </c>
      <c r="B282" s="72" t="s">
        <v>25</v>
      </c>
      <c r="C282" s="236"/>
      <c r="D282" s="73"/>
      <c r="E282" s="73"/>
    </row>
    <row r="283" spans="1:5" s="35" customFormat="1" hidden="1" x14ac:dyDescent="0.2">
      <c r="A283" s="83" t="s">
        <v>165</v>
      </c>
      <c r="B283" s="72" t="s">
        <v>28</v>
      </c>
      <c r="C283" s="236"/>
      <c r="D283" s="73"/>
      <c r="E283" s="73"/>
    </row>
    <row r="284" spans="1:5" s="35" customFormat="1" hidden="1" x14ac:dyDescent="0.2">
      <c r="A284" s="83" t="s">
        <v>167</v>
      </c>
      <c r="B284" s="72" t="s">
        <v>30</v>
      </c>
      <c r="C284" s="236"/>
      <c r="D284" s="73"/>
      <c r="E284" s="73"/>
    </row>
    <row r="285" spans="1:5" s="35" customFormat="1" hidden="1" x14ac:dyDescent="0.2">
      <c r="A285" s="83" t="s">
        <v>190</v>
      </c>
      <c r="B285" s="72" t="s">
        <v>70</v>
      </c>
      <c r="C285" s="236"/>
      <c r="D285" s="73"/>
      <c r="E285" s="73"/>
    </row>
    <row r="286" spans="1:5" s="36" customFormat="1" ht="25.5" hidden="1" x14ac:dyDescent="0.2">
      <c r="A286" s="69" t="s">
        <v>171</v>
      </c>
      <c r="B286" s="70" t="s">
        <v>33</v>
      </c>
      <c r="C286" s="235">
        <f t="shared" ref="C286:D286" si="151">SUM(C287:C288)</f>
        <v>0</v>
      </c>
      <c r="D286" s="71">
        <f t="shared" si="151"/>
        <v>0</v>
      </c>
      <c r="E286" s="71">
        <f t="shared" ref="E286" si="152">SUM(E287:E288)</f>
        <v>0</v>
      </c>
    </row>
    <row r="287" spans="1:5" s="35" customFormat="1" hidden="1" x14ac:dyDescent="0.2">
      <c r="A287" s="83" t="s">
        <v>173</v>
      </c>
      <c r="B287" s="72" t="s">
        <v>36</v>
      </c>
      <c r="C287" s="236"/>
      <c r="D287" s="73"/>
      <c r="E287" s="73"/>
    </row>
    <row r="288" spans="1:5" s="35" customFormat="1" hidden="1" x14ac:dyDescent="0.2">
      <c r="A288" s="83" t="s">
        <v>174</v>
      </c>
      <c r="B288" s="72" t="s">
        <v>33</v>
      </c>
      <c r="C288" s="236"/>
      <c r="D288" s="73"/>
      <c r="E288" s="73"/>
    </row>
    <row r="289" spans="1:5" s="36" customFormat="1" hidden="1" x14ac:dyDescent="0.2">
      <c r="A289" s="69" t="s">
        <v>177</v>
      </c>
      <c r="B289" s="70" t="s">
        <v>67</v>
      </c>
      <c r="C289" s="235">
        <f t="shared" ref="C289:E289" si="153">SUM(C290)</f>
        <v>0</v>
      </c>
      <c r="D289" s="71">
        <f t="shared" si="153"/>
        <v>0</v>
      </c>
      <c r="E289" s="71">
        <f t="shared" si="153"/>
        <v>0</v>
      </c>
    </row>
    <row r="290" spans="1:5" s="35" customFormat="1" hidden="1" x14ac:dyDescent="0.2">
      <c r="A290" s="83" t="s">
        <v>191</v>
      </c>
      <c r="B290" s="72" t="s">
        <v>68</v>
      </c>
      <c r="C290" s="236"/>
      <c r="D290" s="73"/>
      <c r="E290" s="73"/>
    </row>
    <row r="291" spans="1:5" s="36" customFormat="1" hidden="1" x14ac:dyDescent="0.2">
      <c r="A291" s="69" t="s">
        <v>178</v>
      </c>
      <c r="B291" s="70" t="s">
        <v>130</v>
      </c>
      <c r="C291" s="235">
        <f t="shared" ref="C291:E291" si="154">SUM(C292)</f>
        <v>0</v>
      </c>
      <c r="D291" s="71">
        <f t="shared" si="154"/>
        <v>0</v>
      </c>
      <c r="E291" s="71">
        <f t="shared" si="154"/>
        <v>0</v>
      </c>
    </row>
    <row r="292" spans="1:5" s="35" customFormat="1" hidden="1" x14ac:dyDescent="0.2">
      <c r="A292" s="83" t="s">
        <v>187</v>
      </c>
      <c r="B292" s="72" t="s">
        <v>58</v>
      </c>
      <c r="C292" s="236"/>
      <c r="D292" s="73"/>
      <c r="E292" s="73"/>
    </row>
    <row r="293" spans="1:5" s="36" customFormat="1" hidden="1" x14ac:dyDescent="0.2">
      <c r="A293" s="69" t="s">
        <v>194</v>
      </c>
      <c r="B293" s="70" t="s">
        <v>73</v>
      </c>
      <c r="C293" s="235">
        <f t="shared" ref="C293:E293" si="155">SUM(C294)</f>
        <v>0</v>
      </c>
      <c r="D293" s="71">
        <f t="shared" si="155"/>
        <v>0</v>
      </c>
      <c r="E293" s="71">
        <f t="shared" si="155"/>
        <v>0</v>
      </c>
    </row>
    <row r="294" spans="1:5" s="35" customFormat="1" hidden="1" x14ac:dyDescent="0.2">
      <c r="A294" s="83" t="s">
        <v>195</v>
      </c>
      <c r="B294" s="72" t="s">
        <v>89</v>
      </c>
      <c r="C294" s="236"/>
      <c r="D294" s="73"/>
      <c r="E294" s="73"/>
    </row>
    <row r="295" spans="1:5" ht="24.95" customHeight="1" x14ac:dyDescent="0.2">
      <c r="A295" s="23" t="s">
        <v>71</v>
      </c>
      <c r="B295" s="9" t="s">
        <v>72</v>
      </c>
      <c r="C295" s="227">
        <f t="shared" ref="C295:E295" si="156">SUM(C296)</f>
        <v>17478000</v>
      </c>
      <c r="D295" s="10">
        <f t="shared" si="156"/>
        <v>17478000</v>
      </c>
      <c r="E295" s="10">
        <f t="shared" si="156"/>
        <v>17478000</v>
      </c>
    </row>
    <row r="296" spans="1:5" ht="18" customHeight="1" x14ac:dyDescent="0.2">
      <c r="A296" s="467" t="s">
        <v>1</v>
      </c>
      <c r="B296" s="467"/>
      <c r="C296" s="228">
        <f t="shared" ref="C296:E296" si="157">SUM(C297,C305,C308)</f>
        <v>17478000</v>
      </c>
      <c r="D296" s="30">
        <f t="shared" si="157"/>
        <v>17478000</v>
      </c>
      <c r="E296" s="30">
        <f t="shared" si="157"/>
        <v>17478000</v>
      </c>
    </row>
    <row r="297" spans="1:5" s="186" customFormat="1" ht="18" customHeight="1" x14ac:dyDescent="0.2">
      <c r="A297" s="198" t="s">
        <v>333</v>
      </c>
      <c r="B297" s="184" t="s">
        <v>334</v>
      </c>
      <c r="C297" s="241">
        <f t="shared" ref="C297:E297" si="158">SUM(C298,C301)</f>
        <v>13985000</v>
      </c>
      <c r="D297" s="199">
        <f t="shared" si="158"/>
        <v>13985000</v>
      </c>
      <c r="E297" s="199">
        <f t="shared" si="158"/>
        <v>13985000</v>
      </c>
    </row>
    <row r="298" spans="1:5" s="36" customFormat="1" x14ac:dyDescent="0.2">
      <c r="A298" s="69" t="s">
        <v>154</v>
      </c>
      <c r="B298" s="70" t="s">
        <v>16</v>
      </c>
      <c r="C298" s="235">
        <f t="shared" ref="C298:D298" si="159">SUM(C299:C300)</f>
        <v>682000</v>
      </c>
      <c r="D298" s="71">
        <f t="shared" si="159"/>
        <v>682000</v>
      </c>
      <c r="E298" s="71">
        <f t="shared" ref="E298" si="160">SUM(E299:E300)</f>
        <v>682000</v>
      </c>
    </row>
    <row r="299" spans="1:5" s="35" customFormat="1" ht="25.5" x14ac:dyDescent="0.2">
      <c r="A299" s="83" t="s">
        <v>158</v>
      </c>
      <c r="B299" s="72" t="s">
        <v>113</v>
      </c>
      <c r="C299" s="236">
        <v>445000</v>
      </c>
      <c r="D299" s="73">
        <v>445000</v>
      </c>
      <c r="E299" s="73">
        <v>445000</v>
      </c>
    </row>
    <row r="300" spans="1:5" s="35" customFormat="1" x14ac:dyDescent="0.2">
      <c r="A300" s="83" t="s">
        <v>159</v>
      </c>
      <c r="B300" s="72" t="s">
        <v>21</v>
      </c>
      <c r="C300" s="236">
        <v>237000</v>
      </c>
      <c r="D300" s="73">
        <v>237000</v>
      </c>
      <c r="E300" s="73">
        <v>237000</v>
      </c>
    </row>
    <row r="301" spans="1:5" x14ac:dyDescent="0.2">
      <c r="A301" s="24">
        <v>323</v>
      </c>
      <c r="B301" s="2" t="s">
        <v>23</v>
      </c>
      <c r="C301" s="231">
        <f t="shared" ref="C301:D301" si="161">SUM(C302:C304)</f>
        <v>13303000</v>
      </c>
      <c r="D301" s="17">
        <f t="shared" si="161"/>
        <v>13303000</v>
      </c>
      <c r="E301" s="17">
        <f t="shared" ref="E301" si="162">SUM(E302:E304)</f>
        <v>13303000</v>
      </c>
    </row>
    <row r="302" spans="1:5" ht="25.5" x14ac:dyDescent="0.2">
      <c r="A302" s="1">
        <v>3232</v>
      </c>
      <c r="B302" s="14" t="s">
        <v>25</v>
      </c>
      <c r="C302" s="232">
        <v>4473000</v>
      </c>
      <c r="D302" s="215">
        <v>4473000</v>
      </c>
      <c r="E302" s="215">
        <v>4473000</v>
      </c>
    </row>
    <row r="303" spans="1:5" x14ac:dyDescent="0.2">
      <c r="A303" s="83" t="s">
        <v>165</v>
      </c>
      <c r="B303" s="72" t="s">
        <v>28</v>
      </c>
      <c r="C303" s="232">
        <v>4400000</v>
      </c>
      <c r="D303" s="215">
        <v>4400000</v>
      </c>
      <c r="E303" s="215">
        <v>4400000</v>
      </c>
    </row>
    <row r="304" spans="1:5" x14ac:dyDescent="0.2">
      <c r="A304" s="18">
        <v>3238</v>
      </c>
      <c r="B304" s="19" t="s">
        <v>70</v>
      </c>
      <c r="C304" s="232">
        <v>4430000</v>
      </c>
      <c r="D304" s="215">
        <v>4430000</v>
      </c>
      <c r="E304" s="215">
        <v>4430000</v>
      </c>
    </row>
    <row r="305" spans="1:5" ht="25.5" x14ac:dyDescent="0.2">
      <c r="A305" s="194" t="s">
        <v>343</v>
      </c>
      <c r="B305" s="195" t="s">
        <v>344</v>
      </c>
      <c r="C305" s="230">
        <f t="shared" ref="C305:E305" si="163">SUM(C306)</f>
        <v>149000</v>
      </c>
      <c r="D305" s="185">
        <f t="shared" si="163"/>
        <v>149000</v>
      </c>
      <c r="E305" s="185">
        <f t="shared" si="163"/>
        <v>149000</v>
      </c>
    </row>
    <row r="306" spans="1:5" x14ac:dyDescent="0.2">
      <c r="A306" s="24">
        <v>412</v>
      </c>
      <c r="B306" s="25" t="s">
        <v>67</v>
      </c>
      <c r="C306" s="231">
        <f t="shared" ref="C306:E306" si="164">SUM(C307)</f>
        <v>149000</v>
      </c>
      <c r="D306" s="17">
        <f t="shared" si="164"/>
        <v>149000</v>
      </c>
      <c r="E306" s="17">
        <f t="shared" si="164"/>
        <v>149000</v>
      </c>
    </row>
    <row r="307" spans="1:5" x14ac:dyDescent="0.2">
      <c r="A307" s="18">
        <v>4123</v>
      </c>
      <c r="B307" s="19" t="s">
        <v>68</v>
      </c>
      <c r="C307" s="232">
        <v>149000</v>
      </c>
      <c r="D307" s="22">
        <v>149000</v>
      </c>
      <c r="E307" s="22">
        <v>149000</v>
      </c>
    </row>
    <row r="308" spans="1:5" ht="25.5" x14ac:dyDescent="0.2">
      <c r="A308" s="194" t="s">
        <v>339</v>
      </c>
      <c r="B308" s="195" t="s">
        <v>340</v>
      </c>
      <c r="C308" s="230">
        <f t="shared" ref="C308:E308" si="165">SUM(C309,C312)</f>
        <v>3344000</v>
      </c>
      <c r="D308" s="185">
        <f t="shared" si="165"/>
        <v>3344000</v>
      </c>
      <c r="E308" s="185">
        <f t="shared" si="165"/>
        <v>3344000</v>
      </c>
    </row>
    <row r="309" spans="1:5" x14ac:dyDescent="0.2">
      <c r="A309" s="24">
        <v>422</v>
      </c>
      <c r="B309" s="25" t="s">
        <v>53</v>
      </c>
      <c r="C309" s="231">
        <f t="shared" ref="C309:D309" si="166">SUM(C310:C311)</f>
        <v>2750000</v>
      </c>
      <c r="D309" s="17">
        <f t="shared" si="166"/>
        <v>2750000</v>
      </c>
      <c r="E309" s="17">
        <f t="shared" ref="E309" si="167">SUM(E310:E311)</f>
        <v>2750000</v>
      </c>
    </row>
    <row r="310" spans="1:5" x14ac:dyDescent="0.2">
      <c r="A310" s="18">
        <v>4221</v>
      </c>
      <c r="B310" s="19" t="s">
        <v>54</v>
      </c>
      <c r="C310" s="232">
        <v>1595000</v>
      </c>
      <c r="D310" s="215">
        <v>1595000</v>
      </c>
      <c r="E310" s="215">
        <v>1595000</v>
      </c>
    </row>
    <row r="311" spans="1:5" x14ac:dyDescent="0.2">
      <c r="A311" s="117">
        <v>4222</v>
      </c>
      <c r="B311" s="118" t="s">
        <v>58</v>
      </c>
      <c r="C311" s="232">
        <v>1155000</v>
      </c>
      <c r="D311" s="119">
        <v>1155000</v>
      </c>
      <c r="E311" s="119">
        <v>1155000</v>
      </c>
    </row>
    <row r="312" spans="1:5" x14ac:dyDescent="0.2">
      <c r="A312" s="24">
        <v>426</v>
      </c>
      <c r="B312" s="25" t="s">
        <v>73</v>
      </c>
      <c r="C312" s="231">
        <f t="shared" ref="C312:E312" si="168">SUM(C313)</f>
        <v>594000</v>
      </c>
      <c r="D312" s="17">
        <f t="shared" si="168"/>
        <v>594000</v>
      </c>
      <c r="E312" s="17">
        <f t="shared" si="168"/>
        <v>594000</v>
      </c>
    </row>
    <row r="313" spans="1:5" ht="12.75" customHeight="1" x14ac:dyDescent="0.2">
      <c r="A313" s="18">
        <v>4262</v>
      </c>
      <c r="B313" s="19" t="s">
        <v>74</v>
      </c>
      <c r="C313" s="233">
        <v>594000</v>
      </c>
      <c r="D313" s="16">
        <v>594000</v>
      </c>
      <c r="E313" s="16">
        <v>594000</v>
      </c>
    </row>
    <row r="314" spans="1:5" ht="1.5" hidden="1" customHeight="1" x14ac:dyDescent="0.2">
      <c r="A314" s="23" t="s">
        <v>75</v>
      </c>
      <c r="B314" s="9" t="s">
        <v>76</v>
      </c>
      <c r="C314" s="227">
        <f t="shared" ref="C314:E314" si="169">SUM(C315)</f>
        <v>0</v>
      </c>
      <c r="D314" s="10">
        <f t="shared" si="169"/>
        <v>0</v>
      </c>
      <c r="E314" s="10">
        <f t="shared" si="169"/>
        <v>0</v>
      </c>
    </row>
    <row r="315" spans="1:5" ht="18" hidden="1" customHeight="1" x14ac:dyDescent="0.2">
      <c r="A315" s="467" t="s">
        <v>1</v>
      </c>
      <c r="B315" s="467"/>
      <c r="C315" s="228">
        <f t="shared" ref="C315:D315" si="170">SUM(C316,C319,C321,C323)</f>
        <v>0</v>
      </c>
      <c r="D315" s="30">
        <f t="shared" si="170"/>
        <v>0</v>
      </c>
      <c r="E315" s="30">
        <f t="shared" ref="E315" si="171">SUM(E316,E319,E321,E323)</f>
        <v>0</v>
      </c>
    </row>
    <row r="316" spans="1:5" hidden="1" x14ac:dyDescent="0.2">
      <c r="A316" s="24">
        <v>321</v>
      </c>
      <c r="B316" s="2" t="s">
        <v>12</v>
      </c>
      <c r="C316" s="231">
        <f t="shared" ref="C316:D316" si="172">SUM(C317:C318)</f>
        <v>0</v>
      </c>
      <c r="D316" s="17">
        <f t="shared" si="172"/>
        <v>0</v>
      </c>
      <c r="E316" s="17">
        <f t="shared" ref="E316" si="173">SUM(E317:E318)</f>
        <v>0</v>
      </c>
    </row>
    <row r="317" spans="1:5" hidden="1" x14ac:dyDescent="0.2">
      <c r="A317" s="18">
        <v>3211</v>
      </c>
      <c r="B317" s="19" t="s">
        <v>13</v>
      </c>
      <c r="C317" s="233"/>
      <c r="D317" s="16"/>
      <c r="E317" s="16"/>
    </row>
    <row r="318" spans="1:5" ht="25.5" hidden="1" x14ac:dyDescent="0.2">
      <c r="A318" s="18">
        <v>3212</v>
      </c>
      <c r="B318" s="14" t="s">
        <v>14</v>
      </c>
      <c r="C318" s="233"/>
      <c r="D318" s="16"/>
      <c r="E318" s="16"/>
    </row>
    <row r="319" spans="1:5" hidden="1" x14ac:dyDescent="0.2">
      <c r="A319" s="24">
        <v>322</v>
      </c>
      <c r="B319" s="2" t="s">
        <v>16</v>
      </c>
      <c r="C319" s="231">
        <f t="shared" ref="C319:E319" si="174">SUM(C320)</f>
        <v>0</v>
      </c>
      <c r="D319" s="17">
        <f t="shared" si="174"/>
        <v>0</v>
      </c>
      <c r="E319" s="17">
        <f t="shared" si="174"/>
        <v>0</v>
      </c>
    </row>
    <row r="320" spans="1:5" ht="25.5" hidden="1" x14ac:dyDescent="0.2">
      <c r="A320" s="18">
        <v>3221</v>
      </c>
      <c r="B320" s="19" t="s">
        <v>17</v>
      </c>
      <c r="C320" s="233"/>
      <c r="D320" s="16"/>
      <c r="E320" s="16"/>
    </row>
    <row r="321" spans="1:5" hidden="1" x14ac:dyDescent="0.2">
      <c r="A321" s="24">
        <v>323</v>
      </c>
      <c r="B321" s="2" t="s">
        <v>23</v>
      </c>
      <c r="C321" s="231">
        <f t="shared" ref="C321:E321" si="175">SUM(C322)</f>
        <v>0</v>
      </c>
      <c r="D321" s="17">
        <f t="shared" si="175"/>
        <v>0</v>
      </c>
      <c r="E321" s="17">
        <f t="shared" si="175"/>
        <v>0</v>
      </c>
    </row>
    <row r="322" spans="1:5" hidden="1" x14ac:dyDescent="0.2">
      <c r="A322" s="18">
        <v>3236</v>
      </c>
      <c r="B322" s="19" t="s">
        <v>29</v>
      </c>
      <c r="C322" s="233"/>
      <c r="D322" s="16"/>
      <c r="E322" s="16"/>
    </row>
    <row r="323" spans="1:5" ht="25.5" hidden="1" x14ac:dyDescent="0.2">
      <c r="A323" s="12">
        <v>329</v>
      </c>
      <c r="B323" s="2" t="s">
        <v>33</v>
      </c>
      <c r="C323" s="231">
        <f t="shared" ref="C323:D323" si="176">SUM(C324:C326)</f>
        <v>0</v>
      </c>
      <c r="D323" s="17">
        <f t="shared" si="176"/>
        <v>0</v>
      </c>
      <c r="E323" s="17">
        <f t="shared" ref="E323" si="177">SUM(E324:E326)</f>
        <v>0</v>
      </c>
    </row>
    <row r="324" spans="1:5" hidden="1" x14ac:dyDescent="0.2">
      <c r="A324" s="1">
        <v>3292</v>
      </c>
      <c r="B324" s="14" t="s">
        <v>35</v>
      </c>
      <c r="C324" s="233"/>
      <c r="D324" s="16"/>
      <c r="E324" s="16"/>
    </row>
    <row r="325" spans="1:5" hidden="1" x14ac:dyDescent="0.2">
      <c r="A325" s="18">
        <v>3293</v>
      </c>
      <c r="B325" s="19" t="s">
        <v>36</v>
      </c>
      <c r="C325" s="233"/>
      <c r="D325" s="16"/>
      <c r="E325" s="16"/>
    </row>
    <row r="326" spans="1:5" hidden="1" x14ac:dyDescent="0.2">
      <c r="A326" s="1">
        <v>3299</v>
      </c>
      <c r="B326" s="14" t="s">
        <v>33</v>
      </c>
      <c r="C326" s="233"/>
      <c r="D326" s="16"/>
      <c r="E326" s="16"/>
    </row>
    <row r="327" spans="1:5" ht="24.95" customHeight="1" x14ac:dyDescent="0.2">
      <c r="A327" s="23" t="s">
        <v>192</v>
      </c>
      <c r="B327" s="9" t="s">
        <v>278</v>
      </c>
      <c r="C327" s="227">
        <f t="shared" ref="C327:E327" si="178">SUM(C328)</f>
        <v>65000</v>
      </c>
      <c r="D327" s="10">
        <f t="shared" si="178"/>
        <v>0</v>
      </c>
      <c r="E327" s="10">
        <f t="shared" si="178"/>
        <v>0</v>
      </c>
    </row>
    <row r="328" spans="1:5" ht="18" customHeight="1" x14ac:dyDescent="0.2">
      <c r="A328" s="462" t="s">
        <v>77</v>
      </c>
      <c r="B328" s="462"/>
      <c r="C328" s="242">
        <f>SUM(C329,C331,C336,C342,C344)</f>
        <v>65000</v>
      </c>
      <c r="D328" s="92">
        <f t="shared" ref="D328:E328" si="179">SUM(D329,D331,D336,D342,D344)</f>
        <v>0</v>
      </c>
      <c r="E328" s="92">
        <f t="shared" si="179"/>
        <v>0</v>
      </c>
    </row>
    <row r="329" spans="1:5" x14ac:dyDescent="0.2">
      <c r="A329" s="12">
        <v>311</v>
      </c>
      <c r="B329" s="2" t="s">
        <v>4</v>
      </c>
      <c r="C329" s="225">
        <f t="shared" ref="C329:E329" si="180">SUM(C330)</f>
        <v>23000</v>
      </c>
      <c r="D329" s="13">
        <f t="shared" si="180"/>
        <v>0</v>
      </c>
      <c r="E329" s="13">
        <f t="shared" si="180"/>
        <v>0</v>
      </c>
    </row>
    <row r="330" spans="1:5" x14ac:dyDescent="0.2">
      <c r="A330" s="1">
        <v>3111</v>
      </c>
      <c r="B330" s="14" t="s">
        <v>5</v>
      </c>
      <c r="C330" s="226">
        <v>23000</v>
      </c>
      <c r="D330" s="15"/>
      <c r="E330" s="15"/>
    </row>
    <row r="331" spans="1:5" x14ac:dyDescent="0.2">
      <c r="A331" s="12">
        <v>321</v>
      </c>
      <c r="B331" s="2" t="s">
        <v>12</v>
      </c>
      <c r="C331" s="225">
        <f t="shared" ref="C331:E331" si="181">SUM(C332)</f>
        <v>16000</v>
      </c>
      <c r="D331" s="13">
        <f t="shared" si="181"/>
        <v>0</v>
      </c>
      <c r="E331" s="13">
        <f t="shared" si="181"/>
        <v>0</v>
      </c>
    </row>
    <row r="332" spans="1:5" x14ac:dyDescent="0.2">
      <c r="A332" s="1">
        <v>3211</v>
      </c>
      <c r="B332" s="14" t="s">
        <v>13</v>
      </c>
      <c r="C332" s="226">
        <v>16000</v>
      </c>
      <c r="D332" s="15"/>
      <c r="E332" s="15"/>
    </row>
    <row r="333" spans="1:5" hidden="1" x14ac:dyDescent="0.2">
      <c r="A333" s="24">
        <v>322</v>
      </c>
      <c r="B333" s="2" t="s">
        <v>16</v>
      </c>
      <c r="C333" s="231">
        <f t="shared" ref="C333:E333" si="182">SUM(C334:C335)</f>
        <v>0</v>
      </c>
      <c r="D333" s="17">
        <f t="shared" si="182"/>
        <v>0</v>
      </c>
      <c r="E333" s="17">
        <f t="shared" si="182"/>
        <v>0</v>
      </c>
    </row>
    <row r="334" spans="1:5" ht="25.5" hidden="1" x14ac:dyDescent="0.2">
      <c r="A334" s="408">
        <v>3221</v>
      </c>
      <c r="B334" s="405" t="s">
        <v>17</v>
      </c>
      <c r="C334" s="407"/>
      <c r="D334" s="406"/>
      <c r="E334" s="406"/>
    </row>
    <row r="335" spans="1:5" ht="25.5" hidden="1" x14ac:dyDescent="0.2">
      <c r="A335" s="112">
        <v>3224</v>
      </c>
      <c r="B335" s="72" t="s">
        <v>113</v>
      </c>
      <c r="C335" s="226"/>
      <c r="D335" s="114"/>
      <c r="E335" s="114"/>
    </row>
    <row r="336" spans="1:5" x14ac:dyDescent="0.2">
      <c r="A336" s="24">
        <v>323</v>
      </c>
      <c r="B336" s="2" t="s">
        <v>23</v>
      </c>
      <c r="C336" s="231">
        <f>SUM(C337:C341)</f>
        <v>22000</v>
      </c>
      <c r="D336" s="17">
        <f t="shared" ref="D336:E336" si="183">SUM(D337:D340)</f>
        <v>0</v>
      </c>
      <c r="E336" s="17">
        <f t="shared" si="183"/>
        <v>0</v>
      </c>
    </row>
    <row r="337" spans="1:5" x14ac:dyDescent="0.2">
      <c r="A337" s="117">
        <v>3231</v>
      </c>
      <c r="B337" s="113" t="s">
        <v>24</v>
      </c>
      <c r="C337" s="233">
        <v>1000</v>
      </c>
      <c r="D337" s="115"/>
      <c r="E337" s="115"/>
    </row>
    <row r="338" spans="1:5" hidden="1" x14ac:dyDescent="0.2">
      <c r="A338" s="409">
        <v>3233</v>
      </c>
      <c r="B338" s="410" t="s">
        <v>26</v>
      </c>
      <c r="C338" s="413"/>
      <c r="D338" s="411"/>
      <c r="E338" s="411"/>
    </row>
    <row r="339" spans="1:5" x14ac:dyDescent="0.2">
      <c r="A339" s="117">
        <v>3235</v>
      </c>
      <c r="B339" s="113" t="s">
        <v>28</v>
      </c>
      <c r="C339" s="233">
        <v>1000</v>
      </c>
      <c r="D339" s="115"/>
      <c r="E339" s="115"/>
    </row>
    <row r="340" spans="1:5" x14ac:dyDescent="0.2">
      <c r="A340" s="18">
        <v>3237</v>
      </c>
      <c r="B340" s="19" t="s">
        <v>30</v>
      </c>
      <c r="C340" s="232">
        <v>3000</v>
      </c>
      <c r="D340" s="22"/>
      <c r="E340" s="22"/>
    </row>
    <row r="341" spans="1:5" x14ac:dyDescent="0.2">
      <c r="A341" s="117">
        <v>3239</v>
      </c>
      <c r="B341" s="118" t="s">
        <v>31</v>
      </c>
      <c r="C341" s="232">
        <v>17000</v>
      </c>
      <c r="D341" s="119"/>
      <c r="E341" s="119"/>
    </row>
    <row r="342" spans="1:5" ht="25.5" x14ac:dyDescent="0.2">
      <c r="A342" s="90">
        <v>324</v>
      </c>
      <c r="B342" s="25" t="s">
        <v>32</v>
      </c>
      <c r="C342" s="231">
        <f t="shared" ref="C342:E342" si="184">SUM(C343)</f>
        <v>4000</v>
      </c>
      <c r="D342" s="17">
        <f t="shared" si="184"/>
        <v>0</v>
      </c>
      <c r="E342" s="17">
        <f t="shared" si="184"/>
        <v>0</v>
      </c>
    </row>
    <row r="343" spans="1:5" ht="25.5" x14ac:dyDescent="0.2">
      <c r="A343" s="85">
        <v>3241</v>
      </c>
      <c r="B343" s="19" t="s">
        <v>32</v>
      </c>
      <c r="C343" s="232">
        <v>4000</v>
      </c>
      <c r="D343" s="84"/>
      <c r="E343" s="84"/>
    </row>
    <row r="344" spans="1:5" ht="25.5" hidden="1" x14ac:dyDescent="0.2">
      <c r="A344" s="24">
        <v>329</v>
      </c>
      <c r="B344" s="2" t="s">
        <v>33</v>
      </c>
      <c r="C344" s="225">
        <f t="shared" ref="C344:E344" si="185">SUM(C345)</f>
        <v>0</v>
      </c>
      <c r="D344" s="13">
        <f t="shared" si="185"/>
        <v>0</v>
      </c>
      <c r="E344" s="13">
        <f t="shared" si="185"/>
        <v>0</v>
      </c>
    </row>
    <row r="345" spans="1:5" hidden="1" x14ac:dyDescent="0.2">
      <c r="A345" s="18">
        <v>3293</v>
      </c>
      <c r="B345" s="19" t="s">
        <v>36</v>
      </c>
      <c r="C345" s="226">
        <v>0</v>
      </c>
      <c r="D345" s="15"/>
      <c r="E345" s="15"/>
    </row>
    <row r="346" spans="1:5" ht="12.75" hidden="1" customHeight="1" x14ac:dyDescent="0.2">
      <c r="A346" s="1">
        <v>3299</v>
      </c>
      <c r="B346" s="14" t="s">
        <v>33</v>
      </c>
      <c r="C346" s="233"/>
      <c r="D346" s="16"/>
      <c r="E346" s="16"/>
    </row>
    <row r="347" spans="1:5" ht="55.5" hidden="1" customHeight="1" x14ac:dyDescent="0.2">
      <c r="A347" s="23" t="s">
        <v>220</v>
      </c>
      <c r="B347" s="9" t="s">
        <v>221</v>
      </c>
      <c r="C347" s="227">
        <f t="shared" ref="C347:E349" si="186">SUM(C348)</f>
        <v>0</v>
      </c>
      <c r="D347" s="10">
        <f t="shared" si="186"/>
        <v>0</v>
      </c>
      <c r="E347" s="10">
        <f t="shared" si="186"/>
        <v>0</v>
      </c>
    </row>
    <row r="348" spans="1:5" ht="18" hidden="1" customHeight="1" x14ac:dyDescent="0.2">
      <c r="A348" s="462" t="s">
        <v>77</v>
      </c>
      <c r="B348" s="462"/>
      <c r="C348" s="242">
        <f t="shared" si="186"/>
        <v>0</v>
      </c>
      <c r="D348" s="92">
        <f t="shared" si="186"/>
        <v>0</v>
      </c>
      <c r="E348" s="92">
        <f t="shared" si="186"/>
        <v>0</v>
      </c>
    </row>
    <row r="349" spans="1:5" hidden="1" x14ac:dyDescent="0.2">
      <c r="A349" s="24">
        <v>323</v>
      </c>
      <c r="B349" s="2" t="s">
        <v>23</v>
      </c>
      <c r="C349" s="231">
        <f t="shared" si="186"/>
        <v>0</v>
      </c>
      <c r="D349" s="17">
        <f t="shared" si="186"/>
        <v>0</v>
      </c>
      <c r="E349" s="17">
        <f t="shared" si="186"/>
        <v>0</v>
      </c>
    </row>
    <row r="350" spans="1:5" hidden="1" x14ac:dyDescent="0.2">
      <c r="A350" s="18">
        <v>3237</v>
      </c>
      <c r="B350" s="19" t="s">
        <v>30</v>
      </c>
      <c r="C350" s="232"/>
      <c r="D350" s="22"/>
      <c r="E350" s="22"/>
    </row>
    <row r="351" spans="1:5" ht="45" customHeight="1" x14ac:dyDescent="0.2">
      <c r="A351" s="23" t="s">
        <v>279</v>
      </c>
      <c r="B351" s="9" t="s">
        <v>280</v>
      </c>
      <c r="C351" s="227">
        <f t="shared" ref="C351:E351" si="187">SUM(C352)</f>
        <v>363000</v>
      </c>
      <c r="D351" s="10">
        <f t="shared" si="187"/>
        <v>0</v>
      </c>
      <c r="E351" s="10">
        <f t="shared" si="187"/>
        <v>0</v>
      </c>
    </row>
    <row r="352" spans="1:5" ht="18" customHeight="1" x14ac:dyDescent="0.2">
      <c r="A352" s="462" t="s">
        <v>77</v>
      </c>
      <c r="B352" s="462"/>
      <c r="C352" s="242">
        <f>SUM(C361+C353+C355+C365+C369+C367)</f>
        <v>363000</v>
      </c>
      <c r="D352" s="92">
        <f t="shared" ref="D352:E352" si="188">SUM(D361+D353+D355+D365+D369+D367)</f>
        <v>0</v>
      </c>
      <c r="E352" s="92">
        <f t="shared" si="188"/>
        <v>0</v>
      </c>
    </row>
    <row r="353" spans="1:5" x14ac:dyDescent="0.2">
      <c r="A353" s="12">
        <v>321</v>
      </c>
      <c r="B353" s="2" t="s">
        <v>12</v>
      </c>
      <c r="C353" s="225">
        <f t="shared" ref="C353:E353" si="189">SUM(C354)</f>
        <v>10000</v>
      </c>
      <c r="D353" s="13">
        <f t="shared" si="189"/>
        <v>0</v>
      </c>
      <c r="E353" s="13">
        <f t="shared" si="189"/>
        <v>0</v>
      </c>
    </row>
    <row r="354" spans="1:5" x14ac:dyDescent="0.2">
      <c r="A354" s="1">
        <v>3211</v>
      </c>
      <c r="B354" s="14" t="s">
        <v>13</v>
      </c>
      <c r="C354" s="226">
        <v>10000</v>
      </c>
      <c r="D354" s="15"/>
      <c r="E354" s="15"/>
    </row>
    <row r="355" spans="1:5" s="36" customFormat="1" x14ac:dyDescent="0.2">
      <c r="A355" s="69" t="s">
        <v>154</v>
      </c>
      <c r="B355" s="70" t="s">
        <v>16</v>
      </c>
      <c r="C355" s="235">
        <f t="shared" ref="C355:E355" si="190">SUM(C356:C360)</f>
        <v>70000</v>
      </c>
      <c r="D355" s="71">
        <f t="shared" si="190"/>
        <v>0</v>
      </c>
      <c r="E355" s="71">
        <f t="shared" si="190"/>
        <v>0</v>
      </c>
    </row>
    <row r="356" spans="1:5" s="35" customFormat="1" ht="25.5" x14ac:dyDescent="0.2">
      <c r="A356" s="83" t="s">
        <v>155</v>
      </c>
      <c r="B356" s="72" t="s">
        <v>17</v>
      </c>
      <c r="C356" s="236">
        <v>3000</v>
      </c>
      <c r="D356" s="73"/>
      <c r="E356" s="73"/>
    </row>
    <row r="357" spans="1:5" s="35" customFormat="1" x14ac:dyDescent="0.2">
      <c r="A357" s="83" t="s">
        <v>156</v>
      </c>
      <c r="B357" s="72" t="s">
        <v>18</v>
      </c>
      <c r="C357" s="236">
        <v>14000</v>
      </c>
      <c r="D357" s="73"/>
      <c r="E357" s="73"/>
    </row>
    <row r="358" spans="1:5" s="35" customFormat="1" ht="0.75" customHeight="1" x14ac:dyDescent="0.2">
      <c r="A358" s="83" t="s">
        <v>157</v>
      </c>
      <c r="B358" s="72" t="s">
        <v>19</v>
      </c>
      <c r="C358" s="236"/>
      <c r="D358" s="73"/>
      <c r="E358" s="73"/>
    </row>
    <row r="359" spans="1:5" s="35" customFormat="1" hidden="1" x14ac:dyDescent="0.2">
      <c r="A359" s="83" t="s">
        <v>159</v>
      </c>
      <c r="B359" s="72" t="s">
        <v>21</v>
      </c>
      <c r="C359" s="236"/>
      <c r="D359" s="73"/>
      <c r="E359" s="73"/>
    </row>
    <row r="360" spans="1:5" s="35" customFormat="1" x14ac:dyDescent="0.2">
      <c r="A360" s="83" t="s">
        <v>186</v>
      </c>
      <c r="B360" s="72" t="s">
        <v>22</v>
      </c>
      <c r="C360" s="236">
        <v>53000</v>
      </c>
      <c r="D360" s="73"/>
      <c r="E360" s="73"/>
    </row>
    <row r="361" spans="1:5" x14ac:dyDescent="0.2">
      <c r="A361" s="24">
        <v>323</v>
      </c>
      <c r="B361" s="2" t="s">
        <v>23</v>
      </c>
      <c r="C361" s="231">
        <f t="shared" ref="C361:D361" si="191">SUM(C362:C364)</f>
        <v>65000</v>
      </c>
      <c r="D361" s="17">
        <f t="shared" si="191"/>
        <v>0</v>
      </c>
      <c r="E361" s="17">
        <f t="shared" ref="E361" si="192">SUM(E362:E364)</f>
        <v>0</v>
      </c>
    </row>
    <row r="362" spans="1:5" x14ac:dyDescent="0.2">
      <c r="A362" s="117">
        <v>3233</v>
      </c>
      <c r="B362" s="113" t="s">
        <v>26</v>
      </c>
      <c r="C362" s="233">
        <v>10000</v>
      </c>
      <c r="D362" s="115"/>
      <c r="E362" s="115"/>
    </row>
    <row r="363" spans="1:5" x14ac:dyDescent="0.2">
      <c r="A363" s="18">
        <v>3237</v>
      </c>
      <c r="B363" s="19" t="s">
        <v>30</v>
      </c>
      <c r="C363" s="232">
        <v>29000</v>
      </c>
      <c r="D363" s="22"/>
      <c r="E363" s="22"/>
    </row>
    <row r="364" spans="1:5" x14ac:dyDescent="0.2">
      <c r="A364" s="117">
        <v>3239</v>
      </c>
      <c r="B364" s="118" t="s">
        <v>31</v>
      </c>
      <c r="C364" s="232">
        <v>26000</v>
      </c>
      <c r="D364" s="119"/>
      <c r="E364" s="119"/>
    </row>
    <row r="365" spans="1:5" ht="25.5" x14ac:dyDescent="0.2">
      <c r="A365" s="90">
        <v>324</v>
      </c>
      <c r="B365" s="25" t="s">
        <v>32</v>
      </c>
      <c r="C365" s="231">
        <f t="shared" ref="C365:E365" si="193">SUM(C366)</f>
        <v>20000</v>
      </c>
      <c r="D365" s="17">
        <f t="shared" si="193"/>
        <v>0</v>
      </c>
      <c r="E365" s="17">
        <f t="shared" si="193"/>
        <v>0</v>
      </c>
    </row>
    <row r="366" spans="1:5" ht="24.75" customHeight="1" x14ac:dyDescent="0.2">
      <c r="A366" s="85">
        <v>3241</v>
      </c>
      <c r="B366" s="19" t="s">
        <v>32</v>
      </c>
      <c r="C366" s="232">
        <v>20000</v>
      </c>
      <c r="D366" s="84"/>
      <c r="E366" s="84"/>
    </row>
    <row r="367" spans="1:5" hidden="1" x14ac:dyDescent="0.2">
      <c r="A367" s="33">
        <v>426</v>
      </c>
      <c r="B367" s="34" t="s">
        <v>73</v>
      </c>
      <c r="C367" s="243">
        <f t="shared" ref="C367:E367" si="194">SUM(C368)</f>
        <v>0</v>
      </c>
      <c r="D367" s="32">
        <f t="shared" si="194"/>
        <v>0</v>
      </c>
      <c r="E367" s="32">
        <f t="shared" si="194"/>
        <v>0</v>
      </c>
    </row>
    <row r="368" spans="1:5" hidden="1" x14ac:dyDescent="0.2">
      <c r="A368" s="18">
        <v>4262</v>
      </c>
      <c r="B368" s="19" t="s">
        <v>89</v>
      </c>
      <c r="C368" s="232"/>
      <c r="D368" s="22"/>
      <c r="E368" s="22"/>
    </row>
    <row r="369" spans="1:5" ht="12.75" customHeight="1" x14ac:dyDescent="0.2">
      <c r="A369" s="24">
        <v>422</v>
      </c>
      <c r="B369" s="25" t="s">
        <v>53</v>
      </c>
      <c r="C369" s="231">
        <f>SUM(C370:C373)</f>
        <v>198000</v>
      </c>
      <c r="D369" s="17">
        <f t="shared" ref="D369:E369" si="195">SUM(D370:D372)</f>
        <v>0</v>
      </c>
      <c r="E369" s="17">
        <f t="shared" si="195"/>
        <v>0</v>
      </c>
    </row>
    <row r="370" spans="1:5" hidden="1" x14ac:dyDescent="0.2">
      <c r="A370" s="18">
        <v>4221</v>
      </c>
      <c r="B370" s="19" t="s">
        <v>54</v>
      </c>
      <c r="C370" s="232"/>
      <c r="D370" s="22"/>
      <c r="E370" s="22"/>
    </row>
    <row r="371" spans="1:5" ht="13.5" customHeight="1" x14ac:dyDescent="0.2">
      <c r="A371" s="117">
        <v>4222</v>
      </c>
      <c r="B371" s="118" t="s">
        <v>58</v>
      </c>
      <c r="C371" s="232">
        <v>9000</v>
      </c>
      <c r="D371" s="119"/>
      <c r="E371" s="119"/>
    </row>
    <row r="372" spans="1:5" x14ac:dyDescent="0.2">
      <c r="A372" s="117">
        <v>4223</v>
      </c>
      <c r="B372" s="118" t="s">
        <v>59</v>
      </c>
      <c r="C372" s="232">
        <v>179000</v>
      </c>
      <c r="D372" s="119"/>
      <c r="E372" s="119"/>
    </row>
    <row r="373" spans="1:5" x14ac:dyDescent="0.2">
      <c r="A373" s="117">
        <v>4224</v>
      </c>
      <c r="B373" s="118" t="s">
        <v>288</v>
      </c>
      <c r="C373" s="232">
        <v>10000</v>
      </c>
      <c r="D373" s="119"/>
      <c r="E373" s="119"/>
    </row>
    <row r="374" spans="1:5" s="29" customFormat="1" ht="38.25" x14ac:dyDescent="0.2">
      <c r="A374" s="79" t="s">
        <v>281</v>
      </c>
      <c r="B374" s="80" t="s">
        <v>282</v>
      </c>
      <c r="C374" s="239">
        <f t="shared" ref="C374:E374" si="196">C375</f>
        <v>136000</v>
      </c>
      <c r="D374" s="81">
        <f t="shared" si="196"/>
        <v>106000</v>
      </c>
      <c r="E374" s="81">
        <f t="shared" si="196"/>
        <v>18000</v>
      </c>
    </row>
    <row r="375" spans="1:5" s="29" customFormat="1" ht="18.75" customHeight="1" x14ac:dyDescent="0.2">
      <c r="A375" s="462" t="s">
        <v>77</v>
      </c>
      <c r="B375" s="462"/>
      <c r="C375" s="244">
        <f t="shared" ref="C375:D375" si="197">C392+C376+C383+C398+C400</f>
        <v>136000</v>
      </c>
      <c r="D375" s="96">
        <f t="shared" si="197"/>
        <v>106000</v>
      </c>
      <c r="E375" s="96">
        <f t="shared" ref="E375" si="198">E392+E376+E383+E398+E400</f>
        <v>18000</v>
      </c>
    </row>
    <row r="376" spans="1:5" x14ac:dyDescent="0.2">
      <c r="A376" s="12">
        <v>311</v>
      </c>
      <c r="B376" s="2" t="s">
        <v>4</v>
      </c>
      <c r="C376" s="225">
        <f t="shared" ref="C376:D376" si="199">SUM(C377:C378)</f>
        <v>13000</v>
      </c>
      <c r="D376" s="13">
        <f t="shared" si="199"/>
        <v>13000</v>
      </c>
      <c r="E376" s="13">
        <f t="shared" ref="E376" si="200">SUM(E377:E378)</f>
        <v>2000</v>
      </c>
    </row>
    <row r="377" spans="1:5" x14ac:dyDescent="0.2">
      <c r="A377" s="1">
        <v>3111</v>
      </c>
      <c r="B377" s="14" t="s">
        <v>5</v>
      </c>
      <c r="C377" s="226">
        <v>13000</v>
      </c>
      <c r="D377" s="15">
        <v>13000</v>
      </c>
      <c r="E377" s="15">
        <v>2000</v>
      </c>
    </row>
    <row r="378" spans="1:5" hidden="1" x14ac:dyDescent="0.2">
      <c r="A378" s="1">
        <v>3113</v>
      </c>
      <c r="B378" s="14" t="s">
        <v>6</v>
      </c>
      <c r="C378" s="226"/>
      <c r="D378" s="15"/>
      <c r="E378" s="15"/>
    </row>
    <row r="379" spans="1:5" hidden="1" x14ac:dyDescent="0.2">
      <c r="A379" s="12">
        <v>313</v>
      </c>
      <c r="B379" s="2" t="s">
        <v>8</v>
      </c>
      <c r="C379" s="225">
        <f t="shared" ref="C379:D379" si="201">SUM(C380:C382)</f>
        <v>0</v>
      </c>
      <c r="D379" s="13">
        <f t="shared" si="201"/>
        <v>0</v>
      </c>
      <c r="E379" s="13">
        <f t="shared" ref="E379" si="202">SUM(E380:E382)</f>
        <v>0</v>
      </c>
    </row>
    <row r="380" spans="1:5" hidden="1" x14ac:dyDescent="0.2">
      <c r="A380" s="1">
        <v>3131</v>
      </c>
      <c r="B380" s="14" t="s">
        <v>9</v>
      </c>
      <c r="C380" s="226"/>
      <c r="D380" s="15"/>
      <c r="E380" s="15"/>
    </row>
    <row r="381" spans="1:5" hidden="1" x14ac:dyDescent="0.2">
      <c r="A381" s="1">
        <v>3132</v>
      </c>
      <c r="B381" s="14" t="s">
        <v>10</v>
      </c>
      <c r="C381" s="226"/>
      <c r="D381" s="15"/>
      <c r="E381" s="15"/>
    </row>
    <row r="382" spans="1:5" hidden="1" x14ac:dyDescent="0.2">
      <c r="A382" s="1">
        <v>3133</v>
      </c>
      <c r="B382" s="14" t="s">
        <v>11</v>
      </c>
      <c r="C382" s="226"/>
      <c r="D382" s="15"/>
      <c r="E382" s="15"/>
    </row>
    <row r="383" spans="1:5" x14ac:dyDescent="0.2">
      <c r="A383" s="12">
        <v>321</v>
      </c>
      <c r="B383" s="2" t="s">
        <v>12</v>
      </c>
      <c r="C383" s="225">
        <f t="shared" ref="C383:D383" si="203">SUM(C384:C385)</f>
        <v>12000</v>
      </c>
      <c r="D383" s="13">
        <f t="shared" si="203"/>
        <v>9000</v>
      </c>
      <c r="E383" s="13">
        <f t="shared" ref="E383" si="204">SUM(E384:E385)</f>
        <v>2000</v>
      </c>
    </row>
    <row r="384" spans="1:5" x14ac:dyDescent="0.2">
      <c r="A384" s="1">
        <v>3211</v>
      </c>
      <c r="B384" s="14" t="s">
        <v>13</v>
      </c>
      <c r="C384" s="254">
        <v>5000</v>
      </c>
      <c r="D384" s="123">
        <v>4000</v>
      </c>
      <c r="E384" s="123">
        <v>1000</v>
      </c>
    </row>
    <row r="385" spans="1:5" ht="12" customHeight="1" x14ac:dyDescent="0.2">
      <c r="A385" s="1">
        <v>3213</v>
      </c>
      <c r="B385" s="14" t="s">
        <v>15</v>
      </c>
      <c r="C385" s="226">
        <v>7000</v>
      </c>
      <c r="D385" s="15">
        <v>5000</v>
      </c>
      <c r="E385" s="15">
        <v>1000</v>
      </c>
    </row>
    <row r="386" spans="1:5" s="36" customFormat="1" hidden="1" x14ac:dyDescent="0.2">
      <c r="A386" s="69" t="s">
        <v>154</v>
      </c>
      <c r="B386" s="70" t="s">
        <v>16</v>
      </c>
      <c r="C386" s="235">
        <f t="shared" ref="C386:E386" si="205">SUM(C387:C391)</f>
        <v>0</v>
      </c>
      <c r="D386" s="71">
        <f t="shared" si="205"/>
        <v>0</v>
      </c>
      <c r="E386" s="71">
        <f t="shared" si="205"/>
        <v>0</v>
      </c>
    </row>
    <row r="387" spans="1:5" s="35" customFormat="1" ht="25.5" hidden="1" x14ac:dyDescent="0.2">
      <c r="A387" s="83" t="s">
        <v>155</v>
      </c>
      <c r="B387" s="72" t="s">
        <v>17</v>
      </c>
      <c r="C387" s="236"/>
      <c r="D387" s="73"/>
      <c r="E387" s="73"/>
    </row>
    <row r="388" spans="1:5" s="35" customFormat="1" hidden="1" x14ac:dyDescent="0.2">
      <c r="A388" s="83" t="s">
        <v>156</v>
      </c>
      <c r="B388" s="72" t="s">
        <v>18</v>
      </c>
      <c r="C388" s="236"/>
      <c r="D388" s="73"/>
      <c r="E388" s="73"/>
    </row>
    <row r="389" spans="1:5" s="35" customFormat="1" hidden="1" x14ac:dyDescent="0.2">
      <c r="A389" s="83" t="s">
        <v>157</v>
      </c>
      <c r="B389" s="72" t="s">
        <v>19</v>
      </c>
      <c r="C389" s="236"/>
      <c r="D389" s="73"/>
      <c r="E389" s="73"/>
    </row>
    <row r="390" spans="1:5" s="35" customFormat="1" hidden="1" x14ac:dyDescent="0.2">
      <c r="A390" s="83" t="s">
        <v>159</v>
      </c>
      <c r="B390" s="72" t="s">
        <v>21</v>
      </c>
      <c r="C390" s="236"/>
      <c r="D390" s="73"/>
      <c r="E390" s="73"/>
    </row>
    <row r="391" spans="1:5" s="35" customFormat="1" hidden="1" x14ac:dyDescent="0.2">
      <c r="A391" s="83" t="s">
        <v>186</v>
      </c>
      <c r="B391" s="72" t="s">
        <v>22</v>
      </c>
      <c r="C391" s="236"/>
      <c r="D391" s="73"/>
      <c r="E391" s="73"/>
    </row>
    <row r="392" spans="1:5" s="29" customFormat="1" x14ac:dyDescent="0.2">
      <c r="A392" s="95" t="s">
        <v>160</v>
      </c>
      <c r="B392" s="70" t="s">
        <v>124</v>
      </c>
      <c r="C392" s="235">
        <f>SUM(C395:C397)</f>
        <v>108000</v>
      </c>
      <c r="D392" s="71">
        <f t="shared" ref="D392:E392" si="206">SUM(D395:D397)</f>
        <v>82000</v>
      </c>
      <c r="E392" s="71">
        <f t="shared" si="206"/>
        <v>13000</v>
      </c>
    </row>
    <row r="393" spans="1:5" ht="13.5" hidden="1" customHeight="1" x14ac:dyDescent="0.2">
      <c r="A393" s="117">
        <v>3233</v>
      </c>
      <c r="B393" s="113" t="s">
        <v>26</v>
      </c>
      <c r="C393" s="233"/>
      <c r="D393" s="115"/>
      <c r="E393" s="115"/>
    </row>
    <row r="394" spans="1:5" hidden="1" x14ac:dyDescent="0.2">
      <c r="A394" s="18">
        <v>3235</v>
      </c>
      <c r="B394" s="19" t="s">
        <v>28</v>
      </c>
      <c r="C394" s="232"/>
      <c r="D394" s="22"/>
      <c r="E394" s="22"/>
    </row>
    <row r="395" spans="1:5" x14ac:dyDescent="0.2">
      <c r="A395" s="117">
        <v>3235</v>
      </c>
      <c r="B395" s="118" t="s">
        <v>28</v>
      </c>
      <c r="C395" s="232">
        <v>3000</v>
      </c>
      <c r="D395" s="119">
        <v>2000</v>
      </c>
      <c r="E395" s="119">
        <v>1000</v>
      </c>
    </row>
    <row r="396" spans="1:5" x14ac:dyDescent="0.2">
      <c r="A396" s="83" t="s">
        <v>167</v>
      </c>
      <c r="B396" s="72" t="s">
        <v>30</v>
      </c>
      <c r="C396" s="236">
        <v>102000</v>
      </c>
      <c r="D396" s="73">
        <v>78000</v>
      </c>
      <c r="E396" s="73">
        <v>11000</v>
      </c>
    </row>
    <row r="397" spans="1:5" x14ac:dyDescent="0.2">
      <c r="A397" s="135">
        <v>3239</v>
      </c>
      <c r="B397" s="118" t="s">
        <v>31</v>
      </c>
      <c r="C397" s="236">
        <v>3000</v>
      </c>
      <c r="D397" s="137">
        <v>2000</v>
      </c>
      <c r="E397" s="137">
        <v>1000</v>
      </c>
    </row>
    <row r="398" spans="1:5" ht="25.5" x14ac:dyDescent="0.2">
      <c r="A398" s="90">
        <v>324</v>
      </c>
      <c r="B398" s="25" t="s">
        <v>32</v>
      </c>
      <c r="C398" s="231">
        <f t="shared" ref="C398:E398" si="207">SUM(C399)</f>
        <v>3000</v>
      </c>
      <c r="D398" s="17">
        <f t="shared" si="207"/>
        <v>2000</v>
      </c>
      <c r="E398" s="17">
        <f t="shared" si="207"/>
        <v>1000</v>
      </c>
    </row>
    <row r="399" spans="1:5" ht="24" customHeight="1" x14ac:dyDescent="0.2">
      <c r="A399" s="85">
        <v>3241</v>
      </c>
      <c r="B399" s="19" t="s">
        <v>32</v>
      </c>
      <c r="C399" s="232">
        <v>3000</v>
      </c>
      <c r="D399" s="84">
        <v>2000</v>
      </c>
      <c r="E399" s="84">
        <v>1000</v>
      </c>
    </row>
    <row r="400" spans="1:5" ht="9.75" hidden="1" customHeight="1" x14ac:dyDescent="0.2">
      <c r="A400" s="24">
        <v>329</v>
      </c>
      <c r="B400" s="2" t="s">
        <v>33</v>
      </c>
      <c r="C400" s="225">
        <f t="shared" ref="C400:E400" si="208">SUM(C401)</f>
        <v>0</v>
      </c>
      <c r="D400" s="13">
        <f t="shared" si="208"/>
        <v>0</v>
      </c>
      <c r="E400" s="13">
        <f t="shared" si="208"/>
        <v>0</v>
      </c>
    </row>
    <row r="401" spans="1:5" hidden="1" x14ac:dyDescent="0.2">
      <c r="A401" s="18">
        <v>3293</v>
      </c>
      <c r="B401" s="19" t="s">
        <v>36</v>
      </c>
      <c r="C401" s="226"/>
      <c r="D401" s="15"/>
      <c r="E401" s="15"/>
    </row>
    <row r="402" spans="1:5" ht="63.75" x14ac:dyDescent="0.2">
      <c r="A402" s="23" t="s">
        <v>83</v>
      </c>
      <c r="B402" s="9" t="s">
        <v>379</v>
      </c>
      <c r="C402" s="227">
        <f t="shared" ref="C402:E402" si="209">SUM(C403)</f>
        <v>757000</v>
      </c>
      <c r="D402" s="10">
        <f t="shared" si="209"/>
        <v>106000</v>
      </c>
      <c r="E402" s="10">
        <f t="shared" si="209"/>
        <v>0</v>
      </c>
    </row>
    <row r="403" spans="1:5" ht="16.5" customHeight="1" x14ac:dyDescent="0.2">
      <c r="A403" s="462" t="s">
        <v>77</v>
      </c>
      <c r="B403" s="462"/>
      <c r="C403" s="244">
        <f t="shared" ref="C403:D403" si="210">SUM(C404,C407,C411,C418,C420,C422,C427,C429,C431)</f>
        <v>757000</v>
      </c>
      <c r="D403" s="96">
        <f t="shared" si="210"/>
        <v>106000</v>
      </c>
      <c r="E403" s="96">
        <f t="shared" ref="E403" si="211">SUM(E404,E407,E411,E418,E420,E422,E427,E429,E431)</f>
        <v>0</v>
      </c>
    </row>
    <row r="404" spans="1:5" s="29" customFormat="1" x14ac:dyDescent="0.2">
      <c r="A404" s="69" t="s">
        <v>150</v>
      </c>
      <c r="B404" s="70" t="s">
        <v>12</v>
      </c>
      <c r="C404" s="235">
        <f t="shared" ref="C404:D404" si="212">SUM(C405:C406)</f>
        <v>27000</v>
      </c>
      <c r="D404" s="71">
        <f t="shared" si="212"/>
        <v>0</v>
      </c>
      <c r="E404" s="71">
        <f t="shared" ref="E404" si="213">SUM(E405:E406)</f>
        <v>0</v>
      </c>
    </row>
    <row r="405" spans="1:5" x14ac:dyDescent="0.2">
      <c r="A405" s="83" t="s">
        <v>151</v>
      </c>
      <c r="B405" s="72" t="s">
        <v>13</v>
      </c>
      <c r="C405" s="236">
        <v>7000</v>
      </c>
      <c r="D405" s="73"/>
      <c r="E405" s="73"/>
    </row>
    <row r="406" spans="1:5" x14ac:dyDescent="0.2">
      <c r="A406" s="83" t="s">
        <v>153</v>
      </c>
      <c r="B406" s="72" t="s">
        <v>15</v>
      </c>
      <c r="C406" s="236">
        <v>20000</v>
      </c>
      <c r="D406" s="73"/>
      <c r="E406" s="73"/>
    </row>
    <row r="407" spans="1:5" s="29" customFormat="1" ht="15" hidden="1" customHeight="1" x14ac:dyDescent="0.2">
      <c r="A407" s="69" t="s">
        <v>154</v>
      </c>
      <c r="B407" s="70" t="s">
        <v>16</v>
      </c>
      <c r="C407" s="235">
        <f t="shared" ref="C407:D407" si="214">SUM(C408:C410)</f>
        <v>0</v>
      </c>
      <c r="D407" s="71">
        <f t="shared" si="214"/>
        <v>0</v>
      </c>
      <c r="E407" s="71">
        <f t="shared" ref="E407" si="215">SUM(E408:E410)</f>
        <v>0</v>
      </c>
    </row>
    <row r="408" spans="1:5" hidden="1" x14ac:dyDescent="0.2">
      <c r="A408" s="83" t="s">
        <v>156</v>
      </c>
      <c r="B408" s="72" t="s">
        <v>18</v>
      </c>
      <c r="C408" s="236"/>
      <c r="D408" s="73"/>
      <c r="E408" s="73"/>
    </row>
    <row r="409" spans="1:5" hidden="1" x14ac:dyDescent="0.2">
      <c r="A409" s="83">
        <v>3223</v>
      </c>
      <c r="B409" s="72" t="s">
        <v>19</v>
      </c>
      <c r="C409" s="236"/>
      <c r="D409" s="73"/>
      <c r="E409" s="73"/>
    </row>
    <row r="410" spans="1:5" hidden="1" x14ac:dyDescent="0.2">
      <c r="A410" s="83" t="s">
        <v>159</v>
      </c>
      <c r="B410" s="72" t="s">
        <v>21</v>
      </c>
      <c r="C410" s="236"/>
      <c r="D410" s="137"/>
      <c r="E410" s="137"/>
    </row>
    <row r="411" spans="1:5" s="29" customFormat="1" x14ac:dyDescent="0.2">
      <c r="A411" s="69" t="s">
        <v>160</v>
      </c>
      <c r="B411" s="70" t="s">
        <v>124</v>
      </c>
      <c r="C411" s="235">
        <f t="shared" ref="C411:D411" si="216">SUM(C412:C417)</f>
        <v>0</v>
      </c>
      <c r="D411" s="71">
        <f t="shared" si="216"/>
        <v>106000</v>
      </c>
      <c r="E411" s="71">
        <f t="shared" ref="E411" si="217">SUM(E412:E417)</f>
        <v>0</v>
      </c>
    </row>
    <row r="412" spans="1:5" ht="12.75" hidden="1" customHeight="1" x14ac:dyDescent="0.2">
      <c r="A412" s="83" t="s">
        <v>161</v>
      </c>
      <c r="B412" s="72" t="s">
        <v>24</v>
      </c>
      <c r="C412" s="236"/>
      <c r="D412" s="73"/>
      <c r="E412" s="73"/>
    </row>
    <row r="413" spans="1:5" ht="25.5" hidden="1" x14ac:dyDescent="0.2">
      <c r="A413" s="135">
        <v>3232</v>
      </c>
      <c r="B413" s="136" t="s">
        <v>25</v>
      </c>
      <c r="C413" s="236"/>
      <c r="D413" s="137"/>
      <c r="E413" s="137"/>
    </row>
    <row r="414" spans="1:5" hidden="1" x14ac:dyDescent="0.2">
      <c r="A414" s="83" t="s">
        <v>163</v>
      </c>
      <c r="B414" s="72" t="s">
        <v>26</v>
      </c>
      <c r="C414" s="236"/>
      <c r="D414" s="73"/>
      <c r="E414" s="73"/>
    </row>
    <row r="415" spans="1:5" hidden="1" x14ac:dyDescent="0.2">
      <c r="A415" s="83" t="s">
        <v>167</v>
      </c>
      <c r="B415" s="72" t="s">
        <v>30</v>
      </c>
      <c r="C415" s="236"/>
      <c r="D415" s="73"/>
      <c r="E415" s="73"/>
    </row>
    <row r="416" spans="1:5" hidden="1" x14ac:dyDescent="0.2">
      <c r="A416" s="135">
        <v>3238</v>
      </c>
      <c r="B416" s="136" t="s">
        <v>70</v>
      </c>
      <c r="C416" s="236"/>
      <c r="D416" s="137"/>
      <c r="E416" s="137"/>
    </row>
    <row r="417" spans="1:5" x14ac:dyDescent="0.2">
      <c r="A417" s="83" t="s">
        <v>168</v>
      </c>
      <c r="B417" s="72" t="s">
        <v>31</v>
      </c>
      <c r="C417" s="236"/>
      <c r="D417" s="73">
        <v>106000</v>
      </c>
      <c r="E417" s="73"/>
    </row>
    <row r="418" spans="1:5" ht="25.5" hidden="1" x14ac:dyDescent="0.2">
      <c r="A418" s="24">
        <v>329</v>
      </c>
      <c r="B418" s="2" t="s">
        <v>33</v>
      </c>
      <c r="C418" s="225">
        <f t="shared" ref="C418:E418" si="218">SUM(C419)</f>
        <v>0</v>
      </c>
      <c r="D418" s="13">
        <f t="shared" si="218"/>
        <v>0</v>
      </c>
      <c r="E418" s="13">
        <f t="shared" si="218"/>
        <v>0</v>
      </c>
    </row>
    <row r="419" spans="1:5" hidden="1" x14ac:dyDescent="0.2">
      <c r="A419" s="18">
        <v>3294</v>
      </c>
      <c r="B419" s="19" t="s">
        <v>37</v>
      </c>
      <c r="C419" s="226"/>
      <c r="D419" s="15"/>
      <c r="E419" s="15"/>
    </row>
    <row r="420" spans="1:5" hidden="1" x14ac:dyDescent="0.2">
      <c r="A420" s="139">
        <v>412</v>
      </c>
      <c r="B420" s="138" t="s">
        <v>67</v>
      </c>
      <c r="C420" s="235">
        <f t="shared" ref="C420:E420" si="219">SUM(C421)</f>
        <v>0</v>
      </c>
      <c r="D420" s="71">
        <f t="shared" si="219"/>
        <v>0</v>
      </c>
      <c r="E420" s="71">
        <f t="shared" si="219"/>
        <v>0</v>
      </c>
    </row>
    <row r="421" spans="1:5" hidden="1" x14ac:dyDescent="0.2">
      <c r="A421" s="135">
        <v>4123</v>
      </c>
      <c r="B421" s="136" t="s">
        <v>68</v>
      </c>
      <c r="C421" s="236"/>
      <c r="D421" s="137"/>
      <c r="E421" s="137"/>
    </row>
    <row r="422" spans="1:5" s="29" customFormat="1" x14ac:dyDescent="0.2">
      <c r="A422" s="69" t="s">
        <v>178</v>
      </c>
      <c r="B422" s="70" t="s">
        <v>130</v>
      </c>
      <c r="C422" s="235">
        <f t="shared" ref="C422:D422" si="220">SUM(C423:C426)</f>
        <v>650000</v>
      </c>
      <c r="D422" s="71">
        <f t="shared" si="220"/>
        <v>0</v>
      </c>
      <c r="E422" s="71">
        <f t="shared" ref="E422" si="221">SUM(E423:E426)</f>
        <v>0</v>
      </c>
    </row>
    <row r="423" spans="1:5" x14ac:dyDescent="0.2">
      <c r="A423" s="83" t="s">
        <v>179</v>
      </c>
      <c r="B423" s="72" t="s">
        <v>54</v>
      </c>
      <c r="C423" s="236">
        <v>53000</v>
      </c>
      <c r="D423" s="73"/>
      <c r="E423" s="73"/>
    </row>
    <row r="424" spans="1:5" x14ac:dyDescent="0.2">
      <c r="A424" s="83" t="s">
        <v>187</v>
      </c>
      <c r="B424" s="72" t="s">
        <v>58</v>
      </c>
      <c r="C424" s="236">
        <v>199000</v>
      </c>
      <c r="D424" s="73"/>
      <c r="E424" s="73"/>
    </row>
    <row r="425" spans="1:5" x14ac:dyDescent="0.2">
      <c r="A425" s="83" t="s">
        <v>180</v>
      </c>
      <c r="B425" s="72" t="s">
        <v>59</v>
      </c>
      <c r="C425" s="236">
        <v>398000</v>
      </c>
      <c r="D425" s="73"/>
      <c r="E425" s="73"/>
    </row>
    <row r="426" spans="1:5" ht="25.5" hidden="1" x14ac:dyDescent="0.2">
      <c r="A426" s="83" t="s">
        <v>181</v>
      </c>
      <c r="B426" s="72" t="s">
        <v>60</v>
      </c>
      <c r="C426" s="246"/>
      <c r="D426" s="97"/>
      <c r="E426" s="97"/>
    </row>
    <row r="427" spans="1:5" s="29" customFormat="1" hidden="1" x14ac:dyDescent="0.2">
      <c r="A427" s="69" t="s">
        <v>182</v>
      </c>
      <c r="B427" s="70" t="s">
        <v>61</v>
      </c>
      <c r="C427" s="235">
        <f t="shared" ref="C427:E427" si="222">SUM(C428)</f>
        <v>0</v>
      </c>
      <c r="D427" s="71">
        <f t="shared" si="222"/>
        <v>0</v>
      </c>
      <c r="E427" s="71">
        <f t="shared" si="222"/>
        <v>0</v>
      </c>
    </row>
    <row r="428" spans="1:5" ht="25.5" hidden="1" x14ac:dyDescent="0.2">
      <c r="A428" s="83" t="s">
        <v>183</v>
      </c>
      <c r="B428" s="72" t="s">
        <v>62</v>
      </c>
      <c r="C428" s="236"/>
      <c r="D428" s="73"/>
      <c r="E428" s="73"/>
    </row>
    <row r="429" spans="1:5" s="29" customFormat="1" x14ac:dyDescent="0.2">
      <c r="A429" s="69" t="s">
        <v>194</v>
      </c>
      <c r="B429" s="70" t="s">
        <v>73</v>
      </c>
      <c r="C429" s="235">
        <f t="shared" ref="C429:E429" si="223">SUM(C430)</f>
        <v>80000</v>
      </c>
      <c r="D429" s="71">
        <f t="shared" si="223"/>
        <v>0</v>
      </c>
      <c r="E429" s="71">
        <f t="shared" si="223"/>
        <v>0</v>
      </c>
    </row>
    <row r="430" spans="1:5" x14ac:dyDescent="0.2">
      <c r="A430" s="83" t="s">
        <v>195</v>
      </c>
      <c r="B430" s="72" t="s">
        <v>89</v>
      </c>
      <c r="C430" s="236">
        <v>80000</v>
      </c>
      <c r="D430" s="73"/>
      <c r="E430" s="73"/>
    </row>
    <row r="431" spans="1:5" s="29" customFormat="1" ht="25.5" hidden="1" x14ac:dyDescent="0.2">
      <c r="A431" s="69" t="s">
        <v>184</v>
      </c>
      <c r="B431" s="70" t="s">
        <v>55</v>
      </c>
      <c r="C431" s="235">
        <f t="shared" ref="C431:E431" si="224">SUM(C432)</f>
        <v>0</v>
      </c>
      <c r="D431" s="71">
        <f t="shared" si="224"/>
        <v>0</v>
      </c>
      <c r="E431" s="71">
        <f t="shared" si="224"/>
        <v>0</v>
      </c>
    </row>
    <row r="432" spans="1:5" ht="25.5" hidden="1" x14ac:dyDescent="0.2">
      <c r="A432" s="83" t="s">
        <v>185</v>
      </c>
      <c r="B432" s="72" t="s">
        <v>55</v>
      </c>
      <c r="C432" s="236"/>
      <c r="D432" s="73"/>
      <c r="E432" s="73"/>
    </row>
    <row r="433" spans="1:5" ht="24.95" customHeight="1" x14ac:dyDescent="0.2">
      <c r="A433" s="98" t="s">
        <v>87</v>
      </c>
      <c r="B433" s="99" t="s">
        <v>88</v>
      </c>
      <c r="C433" s="227">
        <f t="shared" ref="C433:E433" si="225">SUM(C434)</f>
        <v>1841000</v>
      </c>
      <c r="D433" s="100">
        <f t="shared" si="225"/>
        <v>185000</v>
      </c>
      <c r="E433" s="100">
        <f t="shared" si="225"/>
        <v>0</v>
      </c>
    </row>
    <row r="434" spans="1:5" ht="19.5" customHeight="1" x14ac:dyDescent="0.2">
      <c r="A434" s="460" t="s">
        <v>77</v>
      </c>
      <c r="B434" s="460"/>
      <c r="C434" s="244">
        <f t="shared" ref="C434:D434" si="226">C435+C438+C442+C447+C452+C455+C457</f>
        <v>1841000</v>
      </c>
      <c r="D434" s="96">
        <f t="shared" si="226"/>
        <v>185000</v>
      </c>
      <c r="E434" s="96">
        <f t="shared" ref="E434" si="227">E435+E438+E442+E447+E452+E455+E457</f>
        <v>0</v>
      </c>
    </row>
    <row r="435" spans="1:5" ht="15" customHeight="1" x14ac:dyDescent="0.2">
      <c r="A435" s="105">
        <v>321</v>
      </c>
      <c r="B435" s="70" t="s">
        <v>12</v>
      </c>
      <c r="C435" s="235">
        <f t="shared" ref="C435:E435" si="228">SUM(C436:C437)</f>
        <v>40000</v>
      </c>
      <c r="D435" s="71">
        <f t="shared" si="228"/>
        <v>0</v>
      </c>
      <c r="E435" s="71">
        <f t="shared" si="228"/>
        <v>0</v>
      </c>
    </row>
    <row r="436" spans="1:5" s="50" customFormat="1" ht="15" hidden="1" customHeight="1" x14ac:dyDescent="0.2">
      <c r="A436" s="417">
        <v>3211</v>
      </c>
      <c r="B436" s="414" t="s">
        <v>13</v>
      </c>
      <c r="C436" s="416"/>
      <c r="D436" s="415"/>
      <c r="E436" s="415"/>
    </row>
    <row r="437" spans="1:5" ht="15" customHeight="1" x14ac:dyDescent="0.2">
      <c r="A437" s="106">
        <v>3213</v>
      </c>
      <c r="B437" s="72" t="s">
        <v>15</v>
      </c>
      <c r="C437" s="287">
        <v>40000</v>
      </c>
      <c r="D437" s="107"/>
      <c r="E437" s="107"/>
    </row>
    <row r="438" spans="1:5" s="29" customFormat="1" hidden="1" x14ac:dyDescent="0.2">
      <c r="A438" s="69" t="s">
        <v>154</v>
      </c>
      <c r="B438" s="70" t="s">
        <v>16</v>
      </c>
      <c r="C438" s="245">
        <f t="shared" ref="C438:E438" si="229">SUM(C439:C441)</f>
        <v>0</v>
      </c>
      <c r="D438" s="101">
        <f t="shared" si="229"/>
        <v>0</v>
      </c>
      <c r="E438" s="101">
        <f t="shared" si="229"/>
        <v>0</v>
      </c>
    </row>
    <row r="439" spans="1:5" ht="25.5" hidden="1" x14ac:dyDescent="0.2">
      <c r="A439" s="83" t="s">
        <v>155</v>
      </c>
      <c r="B439" s="72" t="s">
        <v>17</v>
      </c>
      <c r="C439" s="236"/>
      <c r="D439" s="73"/>
      <c r="E439" s="73"/>
    </row>
    <row r="440" spans="1:5" hidden="1" x14ac:dyDescent="0.2">
      <c r="A440" s="83" t="s">
        <v>156</v>
      </c>
      <c r="B440" s="72" t="s">
        <v>18</v>
      </c>
      <c r="C440" s="246"/>
      <c r="D440" s="97"/>
      <c r="E440" s="97"/>
    </row>
    <row r="441" spans="1:5" hidden="1" x14ac:dyDescent="0.2">
      <c r="A441" s="83">
        <v>3223</v>
      </c>
      <c r="B441" s="72" t="s">
        <v>19</v>
      </c>
      <c r="C441" s="246"/>
      <c r="D441" s="97"/>
      <c r="E441" s="97"/>
    </row>
    <row r="442" spans="1:5" x14ac:dyDescent="0.2">
      <c r="A442" s="95">
        <v>323</v>
      </c>
      <c r="B442" s="70" t="s">
        <v>124</v>
      </c>
      <c r="C442" s="235">
        <f>SUM(C443:C446)</f>
        <v>334000</v>
      </c>
      <c r="D442" s="71">
        <f t="shared" ref="D442:E442" si="230">SUM(D443:D446)</f>
        <v>56000</v>
      </c>
      <c r="E442" s="71">
        <f t="shared" si="230"/>
        <v>0</v>
      </c>
    </row>
    <row r="443" spans="1:5" ht="25.5" x14ac:dyDescent="0.2">
      <c r="A443" s="83">
        <v>3232</v>
      </c>
      <c r="B443" s="72" t="s">
        <v>25</v>
      </c>
      <c r="C443" s="246">
        <v>106000</v>
      </c>
      <c r="D443" s="97">
        <v>27000</v>
      </c>
      <c r="E443" s="97"/>
    </row>
    <row r="444" spans="1:5" x14ac:dyDescent="0.2">
      <c r="A444" s="135">
        <v>3237</v>
      </c>
      <c r="B444" s="136" t="s">
        <v>30</v>
      </c>
      <c r="C444" s="246">
        <v>55000</v>
      </c>
      <c r="D444" s="140">
        <v>14000</v>
      </c>
      <c r="E444" s="140"/>
    </row>
    <row r="445" spans="1:5" x14ac:dyDescent="0.2">
      <c r="A445" s="135">
        <v>3238</v>
      </c>
      <c r="B445" s="136" t="s">
        <v>70</v>
      </c>
      <c r="C445" s="246">
        <v>133000</v>
      </c>
      <c r="D445" s="140"/>
      <c r="E445" s="140"/>
    </row>
    <row r="446" spans="1:5" x14ac:dyDescent="0.2">
      <c r="A446" s="135">
        <v>3239</v>
      </c>
      <c r="B446" s="136" t="s">
        <v>31</v>
      </c>
      <c r="C446" s="246">
        <v>40000</v>
      </c>
      <c r="D446" s="140">
        <v>15000</v>
      </c>
      <c r="E446" s="140"/>
    </row>
    <row r="447" spans="1:5" s="29" customFormat="1" x14ac:dyDescent="0.2">
      <c r="A447" s="69" t="s">
        <v>178</v>
      </c>
      <c r="B447" s="70" t="s">
        <v>130</v>
      </c>
      <c r="C447" s="235">
        <f t="shared" ref="C447:D447" si="231">SUM(C448:C451)</f>
        <v>604000</v>
      </c>
      <c r="D447" s="71">
        <f t="shared" si="231"/>
        <v>59000</v>
      </c>
      <c r="E447" s="71">
        <f t="shared" ref="E447" si="232">SUM(E448:E451)</f>
        <v>0</v>
      </c>
    </row>
    <row r="448" spans="1:5" x14ac:dyDescent="0.2">
      <c r="A448" s="83" t="s">
        <v>179</v>
      </c>
      <c r="B448" s="72" t="s">
        <v>54</v>
      </c>
      <c r="C448" s="236">
        <v>40000</v>
      </c>
      <c r="D448" s="73">
        <v>15000</v>
      </c>
      <c r="E448" s="73"/>
    </row>
    <row r="449" spans="1:5" x14ac:dyDescent="0.2">
      <c r="A449" s="135">
        <v>4222</v>
      </c>
      <c r="B449" s="136" t="s">
        <v>58</v>
      </c>
      <c r="C449" s="236">
        <v>133000</v>
      </c>
      <c r="D449" s="137"/>
      <c r="E449" s="137"/>
    </row>
    <row r="450" spans="1:5" x14ac:dyDescent="0.2">
      <c r="A450" s="83" t="s">
        <v>180</v>
      </c>
      <c r="B450" s="72" t="s">
        <v>59</v>
      </c>
      <c r="C450" s="236">
        <v>378000</v>
      </c>
      <c r="D450" s="73">
        <v>29000</v>
      </c>
      <c r="E450" s="73"/>
    </row>
    <row r="451" spans="1:5" ht="25.5" x14ac:dyDescent="0.2">
      <c r="A451" s="135">
        <v>4227</v>
      </c>
      <c r="B451" s="136" t="s">
        <v>60</v>
      </c>
      <c r="C451" s="236">
        <v>53000</v>
      </c>
      <c r="D451" s="137">
        <v>15000</v>
      </c>
      <c r="E451" s="137"/>
    </row>
    <row r="452" spans="1:5" s="29" customFormat="1" x14ac:dyDescent="0.2">
      <c r="A452" s="69" t="s">
        <v>182</v>
      </c>
      <c r="B452" s="70" t="s">
        <v>61</v>
      </c>
      <c r="C452" s="235">
        <f t="shared" ref="C452:D452" si="233">SUM(C453:C454)</f>
        <v>266000</v>
      </c>
      <c r="D452" s="71">
        <f t="shared" si="233"/>
        <v>0</v>
      </c>
      <c r="E452" s="71">
        <f t="shared" ref="E452" si="234">SUM(E453:E454)</f>
        <v>0</v>
      </c>
    </row>
    <row r="453" spans="1:5" ht="25.5" x14ac:dyDescent="0.2">
      <c r="A453" s="83" t="s">
        <v>183</v>
      </c>
      <c r="B453" s="72" t="s">
        <v>62</v>
      </c>
      <c r="C453" s="236">
        <v>266000</v>
      </c>
      <c r="D453" s="73"/>
      <c r="E453" s="73"/>
    </row>
    <row r="454" spans="1:5" ht="25.5" hidden="1" x14ac:dyDescent="0.2">
      <c r="A454" s="135">
        <v>4233</v>
      </c>
      <c r="B454" s="136" t="s">
        <v>229</v>
      </c>
      <c r="C454" s="236"/>
      <c r="D454" s="137"/>
      <c r="E454" s="137"/>
    </row>
    <row r="455" spans="1:5" hidden="1" x14ac:dyDescent="0.2">
      <c r="A455" s="139">
        <v>425</v>
      </c>
      <c r="B455" s="138" t="s">
        <v>321</v>
      </c>
      <c r="C455" s="231">
        <f t="shared" ref="C455:E455" si="235">SUM(C456)</f>
        <v>0</v>
      </c>
      <c r="D455" s="116">
        <f t="shared" si="235"/>
        <v>0</v>
      </c>
      <c r="E455" s="116">
        <f t="shared" si="235"/>
        <v>0</v>
      </c>
    </row>
    <row r="456" spans="1:5" hidden="1" x14ac:dyDescent="0.2">
      <c r="A456" s="135">
        <v>4252</v>
      </c>
      <c r="B456" s="136" t="s">
        <v>63</v>
      </c>
      <c r="C456" s="236"/>
      <c r="D456" s="137"/>
      <c r="E456" s="137"/>
    </row>
    <row r="457" spans="1:5" x14ac:dyDescent="0.2">
      <c r="A457" s="95">
        <v>426</v>
      </c>
      <c r="B457" s="70" t="s">
        <v>73</v>
      </c>
      <c r="C457" s="235">
        <f t="shared" ref="C457:E457" si="236">C458</f>
        <v>597000</v>
      </c>
      <c r="D457" s="71">
        <f t="shared" si="236"/>
        <v>70000</v>
      </c>
      <c r="E457" s="71">
        <f t="shared" si="236"/>
        <v>0</v>
      </c>
    </row>
    <row r="458" spans="1:5" x14ac:dyDescent="0.2">
      <c r="A458" s="83">
        <v>4262</v>
      </c>
      <c r="B458" s="72" t="s">
        <v>277</v>
      </c>
      <c r="C458" s="236">
        <v>597000</v>
      </c>
      <c r="D458" s="73">
        <v>70000</v>
      </c>
      <c r="E458" s="73"/>
    </row>
    <row r="459" spans="1:5" ht="24.95" customHeight="1" x14ac:dyDescent="0.2">
      <c r="A459" s="23" t="s">
        <v>81</v>
      </c>
      <c r="B459" s="9" t="s">
        <v>82</v>
      </c>
      <c r="C459" s="227">
        <f t="shared" ref="C459:E459" si="237">SUM(C460)</f>
        <v>742000</v>
      </c>
      <c r="D459" s="10">
        <f t="shared" si="237"/>
        <v>88100</v>
      </c>
      <c r="E459" s="10">
        <f t="shared" si="237"/>
        <v>0</v>
      </c>
    </row>
    <row r="460" spans="1:5" s="48" customFormat="1" ht="15" x14ac:dyDescent="0.25">
      <c r="A460" s="460" t="s">
        <v>77</v>
      </c>
      <c r="B460" s="460"/>
      <c r="C460" s="244">
        <f t="shared" ref="C460:E460" si="238">C461+C465+C470+C479+C481+C484+C491+C493</f>
        <v>742000</v>
      </c>
      <c r="D460" s="96">
        <f t="shared" si="238"/>
        <v>88100</v>
      </c>
      <c r="E460" s="96">
        <f t="shared" si="238"/>
        <v>0</v>
      </c>
    </row>
    <row r="461" spans="1:5" s="48" customFormat="1" ht="15" x14ac:dyDescent="0.25">
      <c r="A461" s="69" t="s">
        <v>150</v>
      </c>
      <c r="B461" s="70" t="s">
        <v>12</v>
      </c>
      <c r="C461" s="235">
        <f t="shared" ref="C461:D461" si="239">SUM(C462:C464)</f>
        <v>17000</v>
      </c>
      <c r="D461" s="71">
        <f t="shared" si="239"/>
        <v>9000</v>
      </c>
      <c r="E461" s="71">
        <f t="shared" ref="E461" si="240">SUM(E462:E464)</f>
        <v>0</v>
      </c>
    </row>
    <row r="462" spans="1:5" customFormat="1" ht="15" x14ac:dyDescent="0.25">
      <c r="A462" s="83" t="s">
        <v>151</v>
      </c>
      <c r="B462" s="72" t="s">
        <v>13</v>
      </c>
      <c r="C462" s="236">
        <v>4000</v>
      </c>
      <c r="D462" s="73">
        <v>2000</v>
      </c>
      <c r="E462" s="73"/>
    </row>
    <row r="463" spans="1:5" customFormat="1" ht="25.5" x14ac:dyDescent="0.25">
      <c r="A463" s="135">
        <v>3212</v>
      </c>
      <c r="B463" s="136" t="s">
        <v>14</v>
      </c>
      <c r="C463" s="236">
        <v>13000</v>
      </c>
      <c r="D463" s="137">
        <v>7000</v>
      </c>
      <c r="E463" s="137"/>
    </row>
    <row r="464" spans="1:5" customFormat="1" ht="15" hidden="1" x14ac:dyDescent="0.25">
      <c r="A464" s="83" t="s">
        <v>153</v>
      </c>
      <c r="B464" s="72" t="s">
        <v>15</v>
      </c>
      <c r="C464" s="236"/>
      <c r="D464" s="73"/>
      <c r="E464" s="73"/>
    </row>
    <row r="465" spans="1:5" s="48" customFormat="1" ht="15" x14ac:dyDescent="0.25">
      <c r="A465" s="69" t="s">
        <v>154</v>
      </c>
      <c r="B465" s="70" t="s">
        <v>16</v>
      </c>
      <c r="C465" s="235">
        <f t="shared" ref="C465:D465" si="241">SUM(C466:C469)</f>
        <v>32000</v>
      </c>
      <c r="D465" s="71">
        <f t="shared" si="241"/>
        <v>12000</v>
      </c>
      <c r="E465" s="71">
        <f t="shared" ref="E465" si="242">SUM(E466:E469)</f>
        <v>0</v>
      </c>
    </row>
    <row r="466" spans="1:5" customFormat="1" ht="15" x14ac:dyDescent="0.25">
      <c r="A466" s="83">
        <v>3222</v>
      </c>
      <c r="B466" s="72" t="s">
        <v>18</v>
      </c>
      <c r="C466" s="236"/>
      <c r="D466" s="73"/>
      <c r="E466" s="73"/>
    </row>
    <row r="467" spans="1:5" customFormat="1" ht="15" x14ac:dyDescent="0.25">
      <c r="A467" s="83" t="s">
        <v>157</v>
      </c>
      <c r="B467" s="72" t="s">
        <v>19</v>
      </c>
      <c r="C467" s="236">
        <v>32000</v>
      </c>
      <c r="D467" s="73">
        <v>12000</v>
      </c>
      <c r="E467" s="73"/>
    </row>
    <row r="468" spans="1:5" customFormat="1" ht="25.5" hidden="1" x14ac:dyDescent="0.25">
      <c r="A468" s="418">
        <v>3224</v>
      </c>
      <c r="B468" s="419" t="s">
        <v>113</v>
      </c>
      <c r="C468" s="421"/>
      <c r="D468" s="420"/>
      <c r="E468" s="420"/>
    </row>
    <row r="469" spans="1:5" customFormat="1" ht="15" hidden="1" x14ac:dyDescent="0.25">
      <c r="A469" s="83" t="s">
        <v>159</v>
      </c>
      <c r="B469" s="72" t="s">
        <v>21</v>
      </c>
      <c r="C469" s="236"/>
      <c r="D469" s="73"/>
      <c r="E469" s="73"/>
    </row>
    <row r="470" spans="1:5" s="48" customFormat="1" ht="15" x14ac:dyDescent="0.25">
      <c r="A470" s="69" t="s">
        <v>160</v>
      </c>
      <c r="B470" s="70" t="s">
        <v>124</v>
      </c>
      <c r="C470" s="235">
        <f t="shared" ref="C470:D470" si="243">SUM(C471:C478)</f>
        <v>275000</v>
      </c>
      <c r="D470" s="71">
        <f t="shared" si="243"/>
        <v>50000</v>
      </c>
      <c r="E470" s="71">
        <f t="shared" ref="E470" si="244">SUM(E471:E478)</f>
        <v>0</v>
      </c>
    </row>
    <row r="471" spans="1:5" customFormat="1" ht="15" x14ac:dyDescent="0.25">
      <c r="A471" s="83" t="s">
        <v>161</v>
      </c>
      <c r="B471" s="72" t="s">
        <v>24</v>
      </c>
      <c r="C471" s="246">
        <v>26000</v>
      </c>
      <c r="D471" s="97">
        <v>12000</v>
      </c>
      <c r="E471" s="97"/>
    </row>
    <row r="472" spans="1:5" customFormat="1" ht="25.5" x14ac:dyDescent="0.25">
      <c r="A472" s="135">
        <v>3232</v>
      </c>
      <c r="B472" s="136" t="s">
        <v>25</v>
      </c>
      <c r="C472" s="246">
        <v>20000</v>
      </c>
      <c r="D472" s="140">
        <v>12000</v>
      </c>
      <c r="E472" s="140"/>
    </row>
    <row r="473" spans="1:5" customFormat="1" ht="15" x14ac:dyDescent="0.25">
      <c r="A473" s="83" t="s">
        <v>163</v>
      </c>
      <c r="B473" s="72" t="s">
        <v>26</v>
      </c>
      <c r="C473" s="236">
        <v>3000</v>
      </c>
      <c r="D473" s="73">
        <v>1000</v>
      </c>
      <c r="E473" s="73"/>
    </row>
    <row r="474" spans="1:5" customFormat="1" ht="15" x14ac:dyDescent="0.25">
      <c r="A474" s="83" t="s">
        <v>164</v>
      </c>
      <c r="B474" s="72" t="s">
        <v>27</v>
      </c>
      <c r="C474" s="236">
        <v>7000</v>
      </c>
      <c r="D474" s="73">
        <v>3000</v>
      </c>
      <c r="E474" s="73"/>
    </row>
    <row r="475" spans="1:5" customFormat="1" ht="15" x14ac:dyDescent="0.25">
      <c r="A475" s="135">
        <v>3236</v>
      </c>
      <c r="B475" s="136" t="s">
        <v>29</v>
      </c>
      <c r="C475" s="236">
        <v>2000</v>
      </c>
      <c r="D475" s="137">
        <v>1000</v>
      </c>
      <c r="E475" s="137"/>
    </row>
    <row r="476" spans="1:5" customFormat="1" ht="15" x14ac:dyDescent="0.25">
      <c r="A476" s="83" t="s">
        <v>167</v>
      </c>
      <c r="B476" s="72" t="s">
        <v>30</v>
      </c>
      <c r="C476" s="236">
        <v>151000</v>
      </c>
      <c r="D476" s="73">
        <v>8000</v>
      </c>
      <c r="E476" s="73"/>
    </row>
    <row r="477" spans="1:5" customFormat="1" ht="15" x14ac:dyDescent="0.25">
      <c r="A477" s="83">
        <v>3238</v>
      </c>
      <c r="B477" s="72" t="s">
        <v>70</v>
      </c>
      <c r="C477" s="236">
        <v>66000</v>
      </c>
      <c r="D477" s="73">
        <v>13000</v>
      </c>
      <c r="E477" s="73"/>
    </row>
    <row r="478" spans="1:5" customFormat="1" ht="15" hidden="1" x14ac:dyDescent="0.25">
      <c r="A478" s="83">
        <v>3239</v>
      </c>
      <c r="B478" s="72" t="s">
        <v>31</v>
      </c>
      <c r="C478" s="236"/>
      <c r="D478" s="73"/>
      <c r="E478" s="73"/>
    </row>
    <row r="479" spans="1:5" s="48" customFormat="1" ht="15" x14ac:dyDescent="0.25">
      <c r="A479" s="69" t="s">
        <v>140</v>
      </c>
      <c r="B479" s="70" t="s">
        <v>125</v>
      </c>
      <c r="C479" s="235">
        <f t="shared" ref="C479:E479" si="245">C480</f>
        <v>31000</v>
      </c>
      <c r="D479" s="71">
        <f t="shared" si="245"/>
        <v>3500</v>
      </c>
      <c r="E479" s="71">
        <f t="shared" si="245"/>
        <v>0</v>
      </c>
    </row>
    <row r="480" spans="1:5" customFormat="1" ht="15" x14ac:dyDescent="0.25">
      <c r="A480" s="83" t="s">
        <v>141</v>
      </c>
      <c r="B480" s="72" t="s">
        <v>46</v>
      </c>
      <c r="C480" s="236">
        <v>31000</v>
      </c>
      <c r="D480" s="73">
        <v>3500</v>
      </c>
      <c r="E480" s="73"/>
    </row>
    <row r="481" spans="1:5" s="48" customFormat="1" ht="15" x14ac:dyDescent="0.25">
      <c r="A481" s="69" t="s">
        <v>224</v>
      </c>
      <c r="B481" s="70" t="s">
        <v>51</v>
      </c>
      <c r="C481" s="235">
        <f t="shared" ref="C481:D481" si="246">SUM(C482:C483)</f>
        <v>12000</v>
      </c>
      <c r="D481" s="71">
        <f t="shared" si="246"/>
        <v>1400</v>
      </c>
      <c r="E481" s="71">
        <f t="shared" ref="E481" si="247">SUM(E482:E483)</f>
        <v>0</v>
      </c>
    </row>
    <row r="482" spans="1:5" s="103" customFormat="1" ht="15" hidden="1" x14ac:dyDescent="0.25">
      <c r="A482" s="83" t="s">
        <v>225</v>
      </c>
      <c r="B482" s="72" t="s">
        <v>226</v>
      </c>
      <c r="C482" s="247"/>
      <c r="D482" s="102"/>
      <c r="E482" s="102"/>
    </row>
    <row r="483" spans="1:5" s="103" customFormat="1" ht="15" x14ac:dyDescent="0.25">
      <c r="A483" s="83" t="s">
        <v>227</v>
      </c>
      <c r="B483" s="72" t="s">
        <v>52</v>
      </c>
      <c r="C483" s="281">
        <v>12000</v>
      </c>
      <c r="D483" s="104">
        <v>1400</v>
      </c>
      <c r="E483" s="104"/>
    </row>
    <row r="484" spans="1:5" s="48" customFormat="1" ht="15" x14ac:dyDescent="0.25">
      <c r="A484" s="69" t="s">
        <v>178</v>
      </c>
      <c r="B484" s="70" t="s">
        <v>130</v>
      </c>
      <c r="C484" s="235">
        <f t="shared" ref="C484:D484" si="248">SUM(C485:C490)</f>
        <v>96000</v>
      </c>
      <c r="D484" s="71">
        <f t="shared" si="248"/>
        <v>10800</v>
      </c>
      <c r="E484" s="71">
        <f t="shared" ref="E484" si="249">SUM(E485:E490)</f>
        <v>0</v>
      </c>
    </row>
    <row r="485" spans="1:5" customFormat="1" ht="15" x14ac:dyDescent="0.25">
      <c r="A485" s="83" t="s">
        <v>179</v>
      </c>
      <c r="B485" s="72" t="s">
        <v>54</v>
      </c>
      <c r="C485" s="236">
        <v>12000</v>
      </c>
      <c r="D485" s="73">
        <v>1300</v>
      </c>
      <c r="E485" s="73"/>
    </row>
    <row r="486" spans="1:5" customFormat="1" ht="15" x14ac:dyDescent="0.25">
      <c r="A486" s="83" t="s">
        <v>187</v>
      </c>
      <c r="B486" s="72" t="s">
        <v>58</v>
      </c>
      <c r="C486" s="236">
        <v>13000</v>
      </c>
      <c r="D486" s="73">
        <v>1300</v>
      </c>
      <c r="E486" s="73"/>
    </row>
    <row r="487" spans="1:5" customFormat="1" ht="15" x14ac:dyDescent="0.25">
      <c r="A487" s="83">
        <v>4223</v>
      </c>
      <c r="B487" s="72" t="s">
        <v>59</v>
      </c>
      <c r="C487" s="236">
        <v>66000</v>
      </c>
      <c r="D487" s="73">
        <v>7300</v>
      </c>
      <c r="E487" s="73"/>
    </row>
    <row r="488" spans="1:5" customFormat="1" ht="15" x14ac:dyDescent="0.25">
      <c r="A488" s="135">
        <v>4224</v>
      </c>
      <c r="B488" s="136" t="s">
        <v>288</v>
      </c>
      <c r="C488" s="236">
        <v>1000</v>
      </c>
      <c r="D488" s="137">
        <v>200</v>
      </c>
      <c r="E488" s="137"/>
    </row>
    <row r="489" spans="1:5" customFormat="1" ht="15" x14ac:dyDescent="0.25">
      <c r="A489" s="135">
        <v>4225</v>
      </c>
      <c r="B489" s="136" t="s">
        <v>106</v>
      </c>
      <c r="C489" s="236">
        <v>4000</v>
      </c>
      <c r="D489" s="137">
        <v>700</v>
      </c>
      <c r="E489" s="137"/>
    </row>
    <row r="490" spans="1:5" customFormat="1" ht="25.5" hidden="1" x14ac:dyDescent="0.25">
      <c r="A490" s="83" t="s">
        <v>181</v>
      </c>
      <c r="B490" s="72" t="s">
        <v>60</v>
      </c>
      <c r="C490" s="236"/>
      <c r="D490" s="73"/>
      <c r="E490" s="73"/>
    </row>
    <row r="491" spans="1:5" customFormat="1" ht="15" hidden="1" x14ac:dyDescent="0.25">
      <c r="A491" s="95">
        <v>423</v>
      </c>
      <c r="B491" s="70" t="s">
        <v>61</v>
      </c>
      <c r="C491" s="235">
        <f t="shared" ref="C491:E491" si="250">C492</f>
        <v>0</v>
      </c>
      <c r="D491" s="71">
        <f t="shared" si="250"/>
        <v>0</v>
      </c>
      <c r="E491" s="71">
        <f t="shared" si="250"/>
        <v>0</v>
      </c>
    </row>
    <row r="492" spans="1:5" customFormat="1" ht="25.5" hidden="1" x14ac:dyDescent="0.25">
      <c r="A492" s="83" t="s">
        <v>183</v>
      </c>
      <c r="B492" s="72" t="s">
        <v>62</v>
      </c>
      <c r="C492" s="236"/>
      <c r="D492" s="73"/>
      <c r="E492" s="73"/>
    </row>
    <row r="493" spans="1:5" s="48" customFormat="1" ht="25.5" x14ac:dyDescent="0.25">
      <c r="A493" s="69" t="s">
        <v>184</v>
      </c>
      <c r="B493" s="70" t="s">
        <v>55</v>
      </c>
      <c r="C493" s="235">
        <f t="shared" ref="C493:E493" si="251">C494</f>
        <v>279000</v>
      </c>
      <c r="D493" s="71">
        <f t="shared" si="251"/>
        <v>1400</v>
      </c>
      <c r="E493" s="71">
        <f t="shared" si="251"/>
        <v>0</v>
      </c>
    </row>
    <row r="494" spans="1:5" customFormat="1" ht="26.25" customHeight="1" x14ac:dyDescent="0.25">
      <c r="A494" s="83" t="s">
        <v>185</v>
      </c>
      <c r="B494" s="72" t="s">
        <v>55</v>
      </c>
      <c r="C494" s="236">
        <v>279000</v>
      </c>
      <c r="D494" s="73">
        <v>1400</v>
      </c>
      <c r="E494" s="73"/>
    </row>
    <row r="495" spans="1:5" s="35" customFormat="1" ht="38.25" x14ac:dyDescent="0.2">
      <c r="A495" s="79" t="s">
        <v>134</v>
      </c>
      <c r="B495" s="80" t="s">
        <v>230</v>
      </c>
      <c r="C495" s="239">
        <f t="shared" ref="C495:E495" si="252">C496</f>
        <v>7264000</v>
      </c>
      <c r="D495" s="81">
        <f t="shared" si="252"/>
        <v>0</v>
      </c>
      <c r="E495" s="81">
        <f t="shared" si="252"/>
        <v>0</v>
      </c>
    </row>
    <row r="496" spans="1:5" s="35" customFormat="1" ht="18" customHeight="1" x14ac:dyDescent="0.2">
      <c r="A496" s="460" t="s">
        <v>77</v>
      </c>
      <c r="B496" s="460"/>
      <c r="C496" s="244">
        <f>SUM(C497,C502,C505,C509,C515,C517,C520,C522,C527)</f>
        <v>7264000</v>
      </c>
      <c r="D496" s="96">
        <f t="shared" ref="D496:E496" si="253">SUM(D497,D502,D505,D509,D515,D517,D520,D522,D527)</f>
        <v>0</v>
      </c>
      <c r="E496" s="96">
        <f t="shared" si="253"/>
        <v>0</v>
      </c>
    </row>
    <row r="497" spans="1:5" s="36" customFormat="1" x14ac:dyDescent="0.2">
      <c r="A497" s="69" t="s">
        <v>144</v>
      </c>
      <c r="B497" s="70" t="s">
        <v>222</v>
      </c>
      <c r="C497" s="235">
        <f t="shared" ref="C497:E497" si="254">C498</f>
        <v>8000</v>
      </c>
      <c r="D497" s="71">
        <f t="shared" si="254"/>
        <v>0</v>
      </c>
      <c r="E497" s="71">
        <f t="shared" si="254"/>
        <v>0</v>
      </c>
    </row>
    <row r="498" spans="1:5" s="35" customFormat="1" ht="11.25" customHeight="1" x14ac:dyDescent="0.2">
      <c r="A498" s="83" t="s">
        <v>145</v>
      </c>
      <c r="B498" s="72" t="s">
        <v>5</v>
      </c>
      <c r="C498" s="236">
        <v>8000</v>
      </c>
      <c r="D498" s="73"/>
      <c r="E498" s="73"/>
    </row>
    <row r="499" spans="1:5" s="36" customFormat="1" hidden="1" x14ac:dyDescent="0.2">
      <c r="A499" s="69" t="s">
        <v>147</v>
      </c>
      <c r="B499" s="70" t="s">
        <v>127</v>
      </c>
      <c r="C499" s="235">
        <f t="shared" ref="C499:E499" si="255">SUM(C500:C501)</f>
        <v>0</v>
      </c>
      <c r="D499" s="71">
        <f t="shared" si="255"/>
        <v>0</v>
      </c>
      <c r="E499" s="71">
        <f t="shared" si="255"/>
        <v>0</v>
      </c>
    </row>
    <row r="500" spans="1:5" s="35" customFormat="1" ht="25.5" hidden="1" x14ac:dyDescent="0.2">
      <c r="A500" s="83" t="s">
        <v>148</v>
      </c>
      <c r="B500" s="72" t="s">
        <v>128</v>
      </c>
      <c r="C500" s="236"/>
      <c r="D500" s="73"/>
      <c r="E500" s="73"/>
    </row>
    <row r="501" spans="1:5" s="35" customFormat="1" ht="25.5" hidden="1" x14ac:dyDescent="0.2">
      <c r="A501" s="83" t="s">
        <v>149</v>
      </c>
      <c r="B501" s="72" t="s">
        <v>129</v>
      </c>
      <c r="C501" s="236"/>
      <c r="D501" s="73"/>
      <c r="E501" s="73"/>
    </row>
    <row r="502" spans="1:5" s="36" customFormat="1" x14ac:dyDescent="0.2">
      <c r="A502" s="69" t="s">
        <v>150</v>
      </c>
      <c r="B502" s="70" t="s">
        <v>12</v>
      </c>
      <c r="C502" s="235">
        <f t="shared" ref="C502:D502" si="256">SUM(C503:C504)</f>
        <v>1000</v>
      </c>
      <c r="D502" s="71">
        <f t="shared" si="256"/>
        <v>0</v>
      </c>
      <c r="E502" s="71">
        <f t="shared" ref="E502" si="257">SUM(E503:E504)</f>
        <v>0</v>
      </c>
    </row>
    <row r="503" spans="1:5" s="35" customFormat="1" x14ac:dyDescent="0.2">
      <c r="A503" s="83" t="s">
        <v>151</v>
      </c>
      <c r="B503" s="72" t="s">
        <v>13</v>
      </c>
      <c r="C503" s="236">
        <v>1000</v>
      </c>
      <c r="D503" s="73"/>
      <c r="E503" s="73"/>
    </row>
    <row r="504" spans="1:5" s="35" customFormat="1" hidden="1" x14ac:dyDescent="0.2">
      <c r="A504" s="83" t="s">
        <v>153</v>
      </c>
      <c r="B504" s="72" t="s">
        <v>15</v>
      </c>
      <c r="C504" s="236"/>
      <c r="D504" s="73"/>
      <c r="E504" s="73"/>
    </row>
    <row r="505" spans="1:5" s="36" customFormat="1" x14ac:dyDescent="0.2">
      <c r="A505" s="69" t="s">
        <v>154</v>
      </c>
      <c r="B505" s="70" t="s">
        <v>16</v>
      </c>
      <c r="C505" s="235">
        <f>C506+C507+C508</f>
        <v>134000</v>
      </c>
      <c r="D505" s="71">
        <f t="shared" ref="D505:E505" si="258">D506+D508</f>
        <v>0</v>
      </c>
      <c r="E505" s="71">
        <f t="shared" si="258"/>
        <v>0</v>
      </c>
    </row>
    <row r="506" spans="1:5" s="35" customFormat="1" x14ac:dyDescent="0.2">
      <c r="A506" s="83" t="s">
        <v>157</v>
      </c>
      <c r="B506" s="72" t="s">
        <v>19</v>
      </c>
      <c r="C506" s="236">
        <v>1000</v>
      </c>
      <c r="D506" s="73"/>
      <c r="E506" s="73"/>
    </row>
    <row r="507" spans="1:5" s="35" customFormat="1" x14ac:dyDescent="0.2">
      <c r="A507" s="135">
        <v>3225</v>
      </c>
      <c r="B507" s="136" t="s">
        <v>21</v>
      </c>
      <c r="C507" s="236">
        <v>83000</v>
      </c>
      <c r="D507" s="73"/>
      <c r="E507" s="73"/>
    </row>
    <row r="508" spans="1:5" s="35" customFormat="1" x14ac:dyDescent="0.2">
      <c r="A508" s="135">
        <v>3227</v>
      </c>
      <c r="B508" s="136" t="s">
        <v>22</v>
      </c>
      <c r="C508" s="236">
        <v>50000</v>
      </c>
      <c r="D508" s="137"/>
      <c r="E508" s="137"/>
    </row>
    <row r="509" spans="1:5" s="36" customFormat="1" x14ac:dyDescent="0.2">
      <c r="A509" s="69" t="s">
        <v>160</v>
      </c>
      <c r="B509" s="70" t="s">
        <v>124</v>
      </c>
      <c r="C509" s="235">
        <f t="shared" ref="C509:D509" si="259">SUM(C510:C514)</f>
        <v>78000</v>
      </c>
      <c r="D509" s="71">
        <f t="shared" si="259"/>
        <v>0</v>
      </c>
      <c r="E509" s="71">
        <f t="shared" ref="E509" si="260">SUM(E510:E514)</f>
        <v>0</v>
      </c>
    </row>
    <row r="510" spans="1:5" s="36" customFormat="1" x14ac:dyDescent="0.2">
      <c r="A510" s="135">
        <v>3233</v>
      </c>
      <c r="B510" s="136" t="s">
        <v>26</v>
      </c>
      <c r="C510" s="287">
        <v>28000</v>
      </c>
      <c r="D510" s="141"/>
      <c r="E510" s="141"/>
    </row>
    <row r="511" spans="1:5" s="36" customFormat="1" x14ac:dyDescent="0.2">
      <c r="A511" s="167">
        <v>3235</v>
      </c>
      <c r="B511" s="168" t="s">
        <v>28</v>
      </c>
      <c r="C511" s="257">
        <v>1000</v>
      </c>
      <c r="D511" s="176"/>
      <c r="E511" s="176"/>
    </row>
    <row r="512" spans="1:5" s="35" customFormat="1" x14ac:dyDescent="0.2">
      <c r="A512" s="83" t="s">
        <v>167</v>
      </c>
      <c r="B512" s="72" t="s">
        <v>30</v>
      </c>
      <c r="C512" s="236">
        <v>35000</v>
      </c>
      <c r="D512" s="73"/>
      <c r="E512" s="73"/>
    </row>
    <row r="513" spans="1:5" s="35" customFormat="1" x14ac:dyDescent="0.2">
      <c r="A513" s="135">
        <v>3238</v>
      </c>
      <c r="B513" s="136" t="s">
        <v>70</v>
      </c>
      <c r="C513" s="236">
        <v>1000</v>
      </c>
      <c r="D513" s="137"/>
      <c r="E513" s="137"/>
    </row>
    <row r="514" spans="1:5" s="35" customFormat="1" x14ac:dyDescent="0.2">
      <c r="A514" s="177" t="s">
        <v>168</v>
      </c>
      <c r="B514" s="178" t="s">
        <v>31</v>
      </c>
      <c r="C514" s="256">
        <v>13000</v>
      </c>
      <c r="D514" s="169"/>
      <c r="E514" s="169"/>
    </row>
    <row r="515" spans="1:5" ht="25.5" x14ac:dyDescent="0.2">
      <c r="A515" s="90">
        <v>324</v>
      </c>
      <c r="B515" s="25" t="s">
        <v>32</v>
      </c>
      <c r="C515" s="231">
        <f t="shared" ref="C515:E515" si="261">SUM(C516)</f>
        <v>20000</v>
      </c>
      <c r="D515" s="17">
        <f t="shared" si="261"/>
        <v>0</v>
      </c>
      <c r="E515" s="17">
        <f t="shared" si="261"/>
        <v>0</v>
      </c>
    </row>
    <row r="516" spans="1:5" ht="25.5" x14ac:dyDescent="0.2">
      <c r="A516" s="85">
        <v>3241</v>
      </c>
      <c r="B516" s="19" t="s">
        <v>32</v>
      </c>
      <c r="C516" s="232">
        <v>20000</v>
      </c>
      <c r="D516" s="84"/>
      <c r="E516" s="84"/>
    </row>
    <row r="517" spans="1:5" s="36" customFormat="1" ht="25.5" x14ac:dyDescent="0.2">
      <c r="A517" s="69" t="s">
        <v>171</v>
      </c>
      <c r="B517" s="70" t="s">
        <v>33</v>
      </c>
      <c r="C517" s="235">
        <f t="shared" ref="C517:D517" si="262">SUM(C518:C519)</f>
        <v>1000</v>
      </c>
      <c r="D517" s="71">
        <f t="shared" si="262"/>
        <v>0</v>
      </c>
      <c r="E517" s="71">
        <f t="shared" ref="E517" si="263">SUM(E518:E519)</f>
        <v>0</v>
      </c>
    </row>
    <row r="518" spans="1:5" s="36" customFormat="1" x14ac:dyDescent="0.2">
      <c r="A518" s="135">
        <v>3293</v>
      </c>
      <c r="B518" s="136" t="s">
        <v>36</v>
      </c>
      <c r="C518" s="288">
        <v>1000</v>
      </c>
      <c r="D518" s="142"/>
      <c r="E518" s="142"/>
    </row>
    <row r="519" spans="1:5" s="35" customFormat="1" ht="12" customHeight="1" x14ac:dyDescent="0.2">
      <c r="A519" s="177" t="s">
        <v>174</v>
      </c>
      <c r="B519" s="178" t="s">
        <v>33</v>
      </c>
      <c r="C519" s="256"/>
      <c r="D519" s="169"/>
      <c r="E519" s="169"/>
    </row>
    <row r="520" spans="1:5" s="36" customFormat="1" hidden="1" x14ac:dyDescent="0.2">
      <c r="A520" s="69" t="s">
        <v>177</v>
      </c>
      <c r="B520" s="70" t="s">
        <v>67</v>
      </c>
      <c r="C520" s="235">
        <f t="shared" ref="C520:E520" si="264">C521</f>
        <v>0</v>
      </c>
      <c r="D520" s="71">
        <f t="shared" si="264"/>
        <v>0</v>
      </c>
      <c r="E520" s="71">
        <f t="shared" si="264"/>
        <v>0</v>
      </c>
    </row>
    <row r="521" spans="1:5" s="35" customFormat="1" hidden="1" x14ac:dyDescent="0.2">
      <c r="A521" s="83" t="s">
        <v>191</v>
      </c>
      <c r="B521" s="72" t="s">
        <v>68</v>
      </c>
      <c r="C521" s="236"/>
      <c r="D521" s="73"/>
      <c r="E521" s="73"/>
    </row>
    <row r="522" spans="1:5" s="36" customFormat="1" x14ac:dyDescent="0.2">
      <c r="A522" s="69" t="s">
        <v>178</v>
      </c>
      <c r="B522" s="70" t="s">
        <v>130</v>
      </c>
      <c r="C522" s="235">
        <f t="shared" ref="C522:D522" si="265">SUM(C523:C526)</f>
        <v>265000</v>
      </c>
      <c r="D522" s="71">
        <f t="shared" si="265"/>
        <v>0</v>
      </c>
      <c r="E522" s="71">
        <f t="shared" ref="E522" si="266">SUM(E523:E526)</f>
        <v>0</v>
      </c>
    </row>
    <row r="523" spans="1:5" s="35" customFormat="1" ht="12" hidden="1" customHeight="1" x14ac:dyDescent="0.2">
      <c r="A523" s="83" t="s">
        <v>179</v>
      </c>
      <c r="B523" s="72" t="s">
        <v>54</v>
      </c>
      <c r="C523" s="236"/>
      <c r="D523" s="73"/>
      <c r="E523" s="73"/>
    </row>
    <row r="524" spans="1:5" s="35" customFormat="1" hidden="1" x14ac:dyDescent="0.2">
      <c r="A524" s="135">
        <v>4223</v>
      </c>
      <c r="B524" s="136" t="s">
        <v>59</v>
      </c>
      <c r="C524" s="236"/>
      <c r="D524" s="137"/>
      <c r="E524" s="137"/>
    </row>
    <row r="525" spans="1:5" s="35" customFormat="1" hidden="1" x14ac:dyDescent="0.2">
      <c r="A525" s="135">
        <v>4225</v>
      </c>
      <c r="B525" s="136" t="s">
        <v>106</v>
      </c>
      <c r="C525" s="236"/>
      <c r="D525" s="137"/>
      <c r="E525" s="137"/>
    </row>
    <row r="526" spans="1:5" s="35" customFormat="1" ht="25.5" x14ac:dyDescent="0.2">
      <c r="A526" s="83" t="s">
        <v>181</v>
      </c>
      <c r="B526" s="72" t="s">
        <v>60</v>
      </c>
      <c r="C526" s="236">
        <v>265000</v>
      </c>
      <c r="D526" s="73"/>
      <c r="E526" s="73"/>
    </row>
    <row r="527" spans="1:5" s="36" customFormat="1" x14ac:dyDescent="0.2">
      <c r="A527" s="69" t="s">
        <v>182</v>
      </c>
      <c r="B527" s="70" t="s">
        <v>61</v>
      </c>
      <c r="C527" s="235">
        <f t="shared" ref="C527:D527" si="267">SUM(C528:C530)</f>
        <v>6757000</v>
      </c>
      <c r="D527" s="71">
        <f t="shared" si="267"/>
        <v>0</v>
      </c>
      <c r="E527" s="71">
        <f t="shared" ref="E527" si="268">SUM(E528:E530)</f>
        <v>0</v>
      </c>
    </row>
    <row r="528" spans="1:5" s="35" customFormat="1" ht="25.5" x14ac:dyDescent="0.2">
      <c r="A528" s="83" t="s">
        <v>183</v>
      </c>
      <c r="B528" s="72" t="s">
        <v>62</v>
      </c>
      <c r="C528" s="236">
        <v>850000</v>
      </c>
      <c r="D528" s="73"/>
      <c r="E528" s="73"/>
    </row>
    <row r="529" spans="1:5" s="35" customFormat="1" ht="25.5" x14ac:dyDescent="0.2">
      <c r="A529" s="135">
        <v>4233</v>
      </c>
      <c r="B529" s="136" t="s">
        <v>229</v>
      </c>
      <c r="C529" s="236">
        <v>133000</v>
      </c>
      <c r="D529" s="137"/>
      <c r="E529" s="137"/>
    </row>
    <row r="530" spans="1:5" s="35" customFormat="1" ht="15" customHeight="1" x14ac:dyDescent="0.2">
      <c r="A530" s="135">
        <v>4234</v>
      </c>
      <c r="B530" s="136" t="s">
        <v>284</v>
      </c>
      <c r="C530" s="236">
        <v>5774000</v>
      </c>
      <c r="D530" s="137"/>
      <c r="E530" s="137"/>
    </row>
    <row r="531" spans="1:5" s="35" customFormat="1" ht="51" x14ac:dyDescent="0.2">
      <c r="A531" s="79" t="s">
        <v>135</v>
      </c>
      <c r="B531" s="80" t="s">
        <v>231</v>
      </c>
      <c r="C531" s="239">
        <f t="shared" ref="C531:E531" si="269">C532</f>
        <v>1000</v>
      </c>
      <c r="D531" s="81">
        <f t="shared" si="269"/>
        <v>1000</v>
      </c>
      <c r="E531" s="81">
        <f t="shared" si="269"/>
        <v>0</v>
      </c>
    </row>
    <row r="532" spans="1:5" s="36" customFormat="1" ht="19.5" customHeight="1" x14ac:dyDescent="0.2">
      <c r="A532" s="460" t="s">
        <v>77</v>
      </c>
      <c r="B532" s="460"/>
      <c r="C532" s="244">
        <f t="shared" ref="C532:D532" si="270">C533+C537+C543</f>
        <v>1000</v>
      </c>
      <c r="D532" s="96">
        <f t="shared" si="270"/>
        <v>1000</v>
      </c>
      <c r="E532" s="96">
        <f t="shared" ref="E532" si="271">E533+E537+E543</f>
        <v>0</v>
      </c>
    </row>
    <row r="533" spans="1:5" s="36" customFormat="1" x14ac:dyDescent="0.2">
      <c r="A533" s="69" t="s">
        <v>160</v>
      </c>
      <c r="B533" s="70" t="s">
        <v>124</v>
      </c>
      <c r="C533" s="235">
        <f t="shared" ref="C533:D533" si="272">SUM(C534:C536)</f>
        <v>1000</v>
      </c>
      <c r="D533" s="71">
        <f t="shared" si="272"/>
        <v>1000</v>
      </c>
      <c r="E533" s="71">
        <f t="shared" ref="E533" si="273">SUM(E534:E536)</f>
        <v>0</v>
      </c>
    </row>
    <row r="534" spans="1:5" s="35" customFormat="1" x14ac:dyDescent="0.2">
      <c r="A534" s="83" t="s">
        <v>163</v>
      </c>
      <c r="B534" s="72" t="s">
        <v>26</v>
      </c>
      <c r="C534" s="236">
        <v>1000</v>
      </c>
      <c r="D534" s="73"/>
      <c r="E534" s="73"/>
    </row>
    <row r="535" spans="1:5" s="35" customFormat="1" x14ac:dyDescent="0.2">
      <c r="A535" s="83" t="s">
        <v>167</v>
      </c>
      <c r="B535" s="72" t="s">
        <v>30</v>
      </c>
      <c r="C535" s="236"/>
      <c r="D535" s="73">
        <v>1000</v>
      </c>
      <c r="E535" s="73"/>
    </row>
    <row r="536" spans="1:5" s="35" customFormat="1" hidden="1" x14ac:dyDescent="0.2">
      <c r="A536" s="135">
        <v>3239</v>
      </c>
      <c r="B536" s="136" t="s">
        <v>31</v>
      </c>
      <c r="C536" s="236"/>
      <c r="D536" s="137"/>
      <c r="E536" s="137"/>
    </row>
    <row r="537" spans="1:5" s="36" customFormat="1" ht="25.5" hidden="1" x14ac:dyDescent="0.2">
      <c r="A537" s="95">
        <v>324</v>
      </c>
      <c r="B537" s="70" t="s">
        <v>32</v>
      </c>
      <c r="C537" s="235">
        <f t="shared" ref="C537:E537" si="274">SUM(C538)</f>
        <v>0</v>
      </c>
      <c r="D537" s="71">
        <f t="shared" si="274"/>
        <v>0</v>
      </c>
      <c r="E537" s="71">
        <f t="shared" si="274"/>
        <v>0</v>
      </c>
    </row>
    <row r="538" spans="1:5" s="35" customFormat="1" ht="25.5" hidden="1" x14ac:dyDescent="0.2">
      <c r="A538" s="83">
        <v>3241</v>
      </c>
      <c r="B538" s="72" t="s">
        <v>32</v>
      </c>
      <c r="C538" s="236"/>
      <c r="D538" s="73"/>
      <c r="E538" s="73"/>
    </row>
    <row r="539" spans="1:5" ht="38.25" hidden="1" customHeight="1" x14ac:dyDescent="0.2">
      <c r="A539" s="108" t="s">
        <v>80</v>
      </c>
      <c r="B539" s="109" t="s">
        <v>232</v>
      </c>
      <c r="C539" s="239">
        <f t="shared" ref="C539:E541" si="275">C540</f>
        <v>0</v>
      </c>
      <c r="D539" s="81">
        <f t="shared" si="275"/>
        <v>0</v>
      </c>
      <c r="E539" s="81">
        <f t="shared" si="275"/>
        <v>0</v>
      </c>
    </row>
    <row r="540" spans="1:5" ht="19.5" hidden="1" customHeight="1" x14ac:dyDescent="0.2">
      <c r="A540" s="460" t="s">
        <v>77</v>
      </c>
      <c r="B540" s="460"/>
      <c r="C540" s="244">
        <f t="shared" si="275"/>
        <v>0</v>
      </c>
      <c r="D540" s="96">
        <f t="shared" si="275"/>
        <v>0</v>
      </c>
      <c r="E540" s="96">
        <f t="shared" si="275"/>
        <v>0</v>
      </c>
    </row>
    <row r="541" spans="1:5" ht="12.75" hidden="1" customHeight="1" x14ac:dyDescent="0.2">
      <c r="A541" s="110">
        <v>323</v>
      </c>
      <c r="B541" s="70" t="s">
        <v>124</v>
      </c>
      <c r="C541" s="235">
        <f t="shared" si="275"/>
        <v>0</v>
      </c>
      <c r="D541" s="71">
        <f t="shared" si="275"/>
        <v>0</v>
      </c>
      <c r="E541" s="71">
        <f t="shared" si="275"/>
        <v>0</v>
      </c>
    </row>
    <row r="542" spans="1:5" ht="12.75" hidden="1" customHeight="1" x14ac:dyDescent="0.2">
      <c r="A542" s="83" t="s">
        <v>167</v>
      </c>
      <c r="B542" s="72" t="s">
        <v>30</v>
      </c>
      <c r="C542" s="248"/>
      <c r="D542" s="111"/>
      <c r="E542" s="111"/>
    </row>
    <row r="543" spans="1:5" ht="25.5" hidden="1" x14ac:dyDescent="0.2">
      <c r="A543" s="90">
        <v>324</v>
      </c>
      <c r="B543" s="25" t="s">
        <v>32</v>
      </c>
      <c r="C543" s="231">
        <f t="shared" ref="C543:E543" si="276">SUM(C544)</f>
        <v>0</v>
      </c>
      <c r="D543" s="17">
        <f t="shared" si="276"/>
        <v>0</v>
      </c>
      <c r="E543" s="17">
        <f t="shared" si="276"/>
        <v>0</v>
      </c>
    </row>
    <row r="544" spans="1:5" ht="25.5" hidden="1" x14ac:dyDescent="0.2">
      <c r="A544" s="85">
        <v>3241</v>
      </c>
      <c r="B544" s="19" t="s">
        <v>32</v>
      </c>
      <c r="C544" s="232"/>
      <c r="D544" s="84"/>
      <c r="E544" s="84"/>
    </row>
    <row r="545" spans="1:5" ht="51" x14ac:dyDescent="0.2">
      <c r="A545" s="79" t="s">
        <v>362</v>
      </c>
      <c r="B545" s="80" t="s">
        <v>363</v>
      </c>
      <c r="C545" s="239">
        <f t="shared" ref="C545:E548" si="277">SUM(C546)</f>
        <v>7000</v>
      </c>
      <c r="D545" s="81">
        <f t="shared" si="277"/>
        <v>4000</v>
      </c>
      <c r="E545" s="81">
        <f t="shared" si="277"/>
        <v>0</v>
      </c>
    </row>
    <row r="546" spans="1:5" x14ac:dyDescent="0.2">
      <c r="A546" s="463" t="s">
        <v>77</v>
      </c>
      <c r="B546" s="464"/>
      <c r="C546" s="244">
        <f t="shared" si="277"/>
        <v>7000</v>
      </c>
      <c r="D546" s="96">
        <f t="shared" si="277"/>
        <v>4000</v>
      </c>
      <c r="E546" s="96">
        <f t="shared" si="277"/>
        <v>0</v>
      </c>
    </row>
    <row r="547" spans="1:5" x14ac:dyDescent="0.2">
      <c r="A547" s="95">
        <v>32</v>
      </c>
      <c r="B547" s="70" t="s">
        <v>334</v>
      </c>
      <c r="C547" s="235">
        <f t="shared" si="277"/>
        <v>7000</v>
      </c>
      <c r="D547" s="71">
        <f t="shared" si="277"/>
        <v>4000</v>
      </c>
      <c r="E547" s="71">
        <f t="shared" si="277"/>
        <v>0</v>
      </c>
    </row>
    <row r="548" spans="1:5" x14ac:dyDescent="0.2">
      <c r="A548" s="126" t="s">
        <v>150</v>
      </c>
      <c r="B548" s="280" t="s">
        <v>12</v>
      </c>
      <c r="C548" s="235">
        <f t="shared" si="277"/>
        <v>7000</v>
      </c>
      <c r="D548" s="200">
        <f t="shared" si="277"/>
        <v>4000</v>
      </c>
      <c r="E548" s="200">
        <f t="shared" si="277"/>
        <v>0</v>
      </c>
    </row>
    <row r="549" spans="1:5" x14ac:dyDescent="0.2">
      <c r="A549" s="120">
        <v>3213</v>
      </c>
      <c r="B549" s="424" t="s">
        <v>15</v>
      </c>
      <c r="C549" s="236">
        <v>7000</v>
      </c>
      <c r="D549" s="137">
        <v>4000</v>
      </c>
      <c r="E549" s="137"/>
    </row>
    <row r="550" spans="1:5" s="35" customFormat="1" ht="25.5" x14ac:dyDescent="0.2">
      <c r="A550" s="79" t="s">
        <v>289</v>
      </c>
      <c r="B550" s="80" t="s">
        <v>290</v>
      </c>
      <c r="C550" s="239">
        <f t="shared" ref="C550:E550" si="278">C551</f>
        <v>25000</v>
      </c>
      <c r="D550" s="81">
        <f t="shared" si="278"/>
        <v>0</v>
      </c>
      <c r="E550" s="81">
        <f t="shared" si="278"/>
        <v>0</v>
      </c>
    </row>
    <row r="551" spans="1:5" s="36" customFormat="1" ht="19.5" customHeight="1" x14ac:dyDescent="0.2">
      <c r="A551" s="460" t="s">
        <v>77</v>
      </c>
      <c r="B551" s="460"/>
      <c r="C551" s="244">
        <f t="shared" ref="C551:D551" si="279">SUM(C552,C558)</f>
        <v>25000</v>
      </c>
      <c r="D551" s="96">
        <f t="shared" si="279"/>
        <v>0</v>
      </c>
      <c r="E551" s="96">
        <f t="shared" ref="E551" si="280">SUM(E552,E558)</f>
        <v>0</v>
      </c>
    </row>
    <row r="552" spans="1:5" s="36" customFormat="1" x14ac:dyDescent="0.2">
      <c r="A552" s="69" t="s">
        <v>160</v>
      </c>
      <c r="B552" s="70" t="s">
        <v>124</v>
      </c>
      <c r="C552" s="235">
        <f>SUM(C554:C557)</f>
        <v>25000</v>
      </c>
      <c r="D552" s="71">
        <f>SUM(D555:D558)</f>
        <v>0</v>
      </c>
      <c r="E552" s="71">
        <f>SUM(E555:E558)</f>
        <v>0</v>
      </c>
    </row>
    <row r="553" spans="1:5" s="35" customFormat="1" ht="12.75" hidden="1" customHeight="1" x14ac:dyDescent="0.2">
      <c r="A553" s="83" t="s">
        <v>163</v>
      </c>
      <c r="B553" s="72" t="s">
        <v>26</v>
      </c>
      <c r="C553" s="236"/>
      <c r="D553" s="73"/>
      <c r="E553" s="73"/>
    </row>
    <row r="554" spans="1:5" s="35" customFormat="1" ht="12.75" customHeight="1" x14ac:dyDescent="0.2">
      <c r="A554" s="135">
        <v>3233</v>
      </c>
      <c r="B554" s="136" t="s">
        <v>26</v>
      </c>
      <c r="C554" s="236">
        <v>19000</v>
      </c>
      <c r="D554" s="137"/>
      <c r="E554" s="137"/>
    </row>
    <row r="555" spans="1:5" s="35" customFormat="1" x14ac:dyDescent="0.2">
      <c r="A555" s="83" t="s">
        <v>167</v>
      </c>
      <c r="B555" s="72" t="s">
        <v>30</v>
      </c>
      <c r="C555" s="236">
        <v>5000</v>
      </c>
      <c r="D555" s="73"/>
      <c r="E555" s="73"/>
    </row>
    <row r="556" spans="1:5" s="35" customFormat="1" hidden="1" x14ac:dyDescent="0.2">
      <c r="A556" s="135">
        <v>3238</v>
      </c>
      <c r="B556" s="136" t="s">
        <v>70</v>
      </c>
      <c r="C556" s="236"/>
      <c r="D556" s="137"/>
      <c r="E556" s="137"/>
    </row>
    <row r="557" spans="1:5" s="35" customFormat="1" x14ac:dyDescent="0.2">
      <c r="A557" s="135">
        <v>3239</v>
      </c>
      <c r="B557" s="136" t="s">
        <v>31</v>
      </c>
      <c r="C557" s="236">
        <v>1000</v>
      </c>
      <c r="D557" s="137"/>
      <c r="E557" s="137"/>
    </row>
    <row r="558" spans="1:5" s="36" customFormat="1" hidden="1" x14ac:dyDescent="0.2">
      <c r="A558" s="69" t="s">
        <v>178</v>
      </c>
      <c r="B558" s="70" t="s">
        <v>130</v>
      </c>
      <c r="C558" s="235">
        <f t="shared" ref="C558:D558" si="281">SUM(C559:C560)</f>
        <v>0</v>
      </c>
      <c r="D558" s="71">
        <f t="shared" si="281"/>
        <v>0</v>
      </c>
      <c r="E558" s="71">
        <f t="shared" ref="E558" si="282">SUM(E559:E560)</f>
        <v>0</v>
      </c>
    </row>
    <row r="559" spans="1:5" s="35" customFormat="1" hidden="1" x14ac:dyDescent="0.2">
      <c r="A559" s="83">
        <v>4222</v>
      </c>
      <c r="B559" s="72" t="s">
        <v>58</v>
      </c>
      <c r="C559" s="236"/>
      <c r="D559" s="73"/>
      <c r="E559" s="73"/>
    </row>
    <row r="560" spans="1:5" s="35" customFormat="1" ht="25.5" hidden="1" x14ac:dyDescent="0.2">
      <c r="A560" s="135">
        <v>4227</v>
      </c>
      <c r="B560" s="136" t="s">
        <v>60</v>
      </c>
      <c r="C560" s="236"/>
      <c r="D560" s="137"/>
      <c r="E560" s="137"/>
    </row>
    <row r="561" spans="1:5" s="35" customFormat="1" hidden="1" x14ac:dyDescent="0.2">
      <c r="A561" s="135">
        <v>4262</v>
      </c>
      <c r="B561" s="19" t="s">
        <v>74</v>
      </c>
      <c r="C561" s="236"/>
      <c r="D561" s="137"/>
      <c r="E561" s="137"/>
    </row>
    <row r="562" spans="1:5" s="35" customFormat="1" ht="38.25" x14ac:dyDescent="0.2">
      <c r="A562" s="79" t="s">
        <v>299</v>
      </c>
      <c r="B562" s="80" t="s">
        <v>300</v>
      </c>
      <c r="C562" s="239">
        <f t="shared" ref="C562:E562" si="283">C563</f>
        <v>896000</v>
      </c>
      <c r="D562" s="81">
        <f t="shared" si="283"/>
        <v>0</v>
      </c>
      <c r="E562" s="81">
        <f t="shared" si="283"/>
        <v>0</v>
      </c>
    </row>
    <row r="563" spans="1:5" s="35" customFormat="1" ht="19.5" customHeight="1" x14ac:dyDescent="0.2">
      <c r="A563" s="463" t="s">
        <v>77</v>
      </c>
      <c r="B563" s="464"/>
      <c r="C563" s="244">
        <f t="shared" ref="C563:E563" si="284">SUM(C564,C566)</f>
        <v>896000</v>
      </c>
      <c r="D563" s="96">
        <f t="shared" si="284"/>
        <v>0</v>
      </c>
      <c r="E563" s="96">
        <f t="shared" si="284"/>
        <v>0</v>
      </c>
    </row>
    <row r="564" spans="1:5" s="35" customFormat="1" x14ac:dyDescent="0.2">
      <c r="A564" s="69" t="s">
        <v>178</v>
      </c>
      <c r="B564" s="70" t="s">
        <v>130</v>
      </c>
      <c r="C564" s="235">
        <f t="shared" ref="C564:E564" si="285">SUM(C565:C565)</f>
        <v>0</v>
      </c>
      <c r="D564" s="71">
        <f t="shared" si="285"/>
        <v>0</v>
      </c>
      <c r="E564" s="71">
        <f t="shared" si="285"/>
        <v>0</v>
      </c>
    </row>
    <row r="565" spans="1:5" s="35" customFormat="1" hidden="1" x14ac:dyDescent="0.2">
      <c r="A565" s="135">
        <v>4223</v>
      </c>
      <c r="B565" s="136" t="s">
        <v>59</v>
      </c>
      <c r="C565" s="236"/>
      <c r="D565" s="137"/>
      <c r="E565" s="137"/>
    </row>
    <row r="566" spans="1:5" s="35" customFormat="1" x14ac:dyDescent="0.2">
      <c r="A566" s="69" t="s">
        <v>182</v>
      </c>
      <c r="B566" s="70" t="s">
        <v>61</v>
      </c>
      <c r="C566" s="235">
        <f t="shared" ref="C566:E566" si="286">SUM(C567:C567)</f>
        <v>896000</v>
      </c>
      <c r="D566" s="71">
        <f t="shared" si="286"/>
        <v>0</v>
      </c>
      <c r="E566" s="71">
        <f t="shared" si="286"/>
        <v>0</v>
      </c>
    </row>
    <row r="567" spans="1:5" s="35" customFormat="1" ht="25.5" x14ac:dyDescent="0.2">
      <c r="A567" s="167">
        <v>4233</v>
      </c>
      <c r="B567" s="168" t="s">
        <v>229</v>
      </c>
      <c r="C567" s="236">
        <v>896000</v>
      </c>
      <c r="D567" s="73"/>
      <c r="E567" s="73"/>
    </row>
    <row r="568" spans="1:5" s="35" customFormat="1" ht="25.5" x14ac:dyDescent="0.2">
      <c r="A568" s="79" t="s">
        <v>352</v>
      </c>
      <c r="B568" s="80" t="s">
        <v>353</v>
      </c>
      <c r="C568" s="239">
        <f t="shared" ref="C568:E568" si="287">C569</f>
        <v>1770000</v>
      </c>
      <c r="D568" s="81">
        <f t="shared" si="287"/>
        <v>2182000</v>
      </c>
      <c r="E568" s="81">
        <f t="shared" si="287"/>
        <v>2600000</v>
      </c>
    </row>
    <row r="569" spans="1:5" s="35" customFormat="1" x14ac:dyDescent="0.2">
      <c r="A569" s="463" t="s">
        <v>77</v>
      </c>
      <c r="B569" s="464"/>
      <c r="C569" s="244">
        <f t="shared" ref="C569:E569" si="288">SUM(C570,C581,C584,C594)</f>
        <v>1770000</v>
      </c>
      <c r="D569" s="96">
        <f t="shared" si="288"/>
        <v>2182000</v>
      </c>
      <c r="E569" s="96">
        <f t="shared" si="288"/>
        <v>2600000</v>
      </c>
    </row>
    <row r="570" spans="1:5" s="35" customFormat="1" x14ac:dyDescent="0.2">
      <c r="A570" s="265">
        <v>32</v>
      </c>
      <c r="B570" s="266" t="s">
        <v>334</v>
      </c>
      <c r="C570" s="268">
        <f t="shared" ref="C570:E570" si="289">SUM(C571,C574,C576,C579)</f>
        <v>164000</v>
      </c>
      <c r="D570" s="267">
        <f t="shared" si="289"/>
        <v>202000</v>
      </c>
      <c r="E570" s="267">
        <f t="shared" si="289"/>
        <v>272000</v>
      </c>
    </row>
    <row r="571" spans="1:5" s="36" customFormat="1" x14ac:dyDescent="0.2">
      <c r="A571" s="69" t="s">
        <v>150</v>
      </c>
      <c r="B571" s="70" t="s">
        <v>12</v>
      </c>
      <c r="C571" s="235">
        <f t="shared" ref="C571:E571" si="290">SUM(C572:C573)</f>
        <v>53000</v>
      </c>
      <c r="D571" s="71">
        <f t="shared" si="290"/>
        <v>91000</v>
      </c>
      <c r="E571" s="71">
        <f t="shared" si="290"/>
        <v>161000</v>
      </c>
    </row>
    <row r="572" spans="1:5" s="35" customFormat="1" x14ac:dyDescent="0.2">
      <c r="A572" s="83" t="s">
        <v>151</v>
      </c>
      <c r="B572" s="72" t="s">
        <v>13</v>
      </c>
      <c r="C572" s="236">
        <v>11000</v>
      </c>
      <c r="D572" s="73">
        <v>11000</v>
      </c>
      <c r="E572" s="73">
        <v>11000</v>
      </c>
    </row>
    <row r="573" spans="1:5" s="35" customFormat="1" x14ac:dyDescent="0.2">
      <c r="A573" s="83" t="s">
        <v>153</v>
      </c>
      <c r="B573" s="72" t="s">
        <v>15</v>
      </c>
      <c r="C573" s="236">
        <v>42000</v>
      </c>
      <c r="D573" s="73">
        <v>80000</v>
      </c>
      <c r="E573" s="73">
        <v>150000</v>
      </c>
    </row>
    <row r="574" spans="1:5" s="36" customFormat="1" x14ac:dyDescent="0.2">
      <c r="A574" s="69" t="s">
        <v>154</v>
      </c>
      <c r="B574" s="70" t="s">
        <v>16</v>
      </c>
      <c r="C574" s="235">
        <f t="shared" ref="C574:E574" si="291">SUM(C575)</f>
        <v>20000</v>
      </c>
      <c r="D574" s="71">
        <f t="shared" si="291"/>
        <v>20000</v>
      </c>
      <c r="E574" s="71">
        <f t="shared" si="291"/>
        <v>20000</v>
      </c>
    </row>
    <row r="575" spans="1:5" s="35" customFormat="1" x14ac:dyDescent="0.2">
      <c r="A575" s="83" t="s">
        <v>157</v>
      </c>
      <c r="B575" s="72" t="s">
        <v>19</v>
      </c>
      <c r="C575" s="236">
        <v>20000</v>
      </c>
      <c r="D575" s="73">
        <v>20000</v>
      </c>
      <c r="E575" s="73">
        <v>20000</v>
      </c>
    </row>
    <row r="576" spans="1:5" s="36" customFormat="1" x14ac:dyDescent="0.2">
      <c r="A576" s="69" t="s">
        <v>160</v>
      </c>
      <c r="B576" s="70" t="s">
        <v>124</v>
      </c>
      <c r="C576" s="235">
        <f t="shared" ref="C576:E576" si="292">SUM(C577:C578)</f>
        <v>25000</v>
      </c>
      <c r="D576" s="71">
        <f t="shared" si="292"/>
        <v>25000</v>
      </c>
      <c r="E576" s="71">
        <f t="shared" si="292"/>
        <v>25000</v>
      </c>
    </row>
    <row r="577" spans="1:5" s="36" customFormat="1" x14ac:dyDescent="0.2">
      <c r="A577" s="135">
        <v>3233</v>
      </c>
      <c r="B577" s="136" t="s">
        <v>26</v>
      </c>
      <c r="C577" s="287">
        <v>4000</v>
      </c>
      <c r="D577" s="217">
        <v>4000</v>
      </c>
      <c r="E577" s="217">
        <v>4000</v>
      </c>
    </row>
    <row r="578" spans="1:5" s="35" customFormat="1" x14ac:dyDescent="0.2">
      <c r="A578" s="83" t="s">
        <v>167</v>
      </c>
      <c r="B578" s="72" t="s">
        <v>30</v>
      </c>
      <c r="C578" s="236">
        <v>21000</v>
      </c>
      <c r="D578" s="216">
        <v>21000</v>
      </c>
      <c r="E578" s="216">
        <v>21000</v>
      </c>
    </row>
    <row r="579" spans="1:5" s="36" customFormat="1" ht="25.5" x14ac:dyDescent="0.2">
      <c r="A579" s="69" t="s">
        <v>171</v>
      </c>
      <c r="B579" s="70" t="s">
        <v>33</v>
      </c>
      <c r="C579" s="235">
        <f t="shared" ref="C579:E579" si="293">SUM(C580)</f>
        <v>66000</v>
      </c>
      <c r="D579" s="71">
        <f t="shared" si="293"/>
        <v>66000</v>
      </c>
      <c r="E579" s="71">
        <f t="shared" si="293"/>
        <v>66000</v>
      </c>
    </row>
    <row r="580" spans="1:5" s="36" customFormat="1" x14ac:dyDescent="0.2">
      <c r="A580" s="135">
        <v>3294</v>
      </c>
      <c r="B580" s="136" t="s">
        <v>37</v>
      </c>
      <c r="C580" s="288">
        <v>66000</v>
      </c>
      <c r="D580" s="218">
        <v>66000</v>
      </c>
      <c r="E580" s="218">
        <v>66000</v>
      </c>
    </row>
    <row r="581" spans="1:5" s="36" customFormat="1" ht="38.25" x14ac:dyDescent="0.2">
      <c r="A581" s="270">
        <v>41</v>
      </c>
      <c r="B581" s="196" t="s">
        <v>380</v>
      </c>
      <c r="C581" s="289">
        <f t="shared" ref="C581:E581" si="294">SUM(C582)</f>
        <v>398000</v>
      </c>
      <c r="D581" s="271">
        <f t="shared" si="294"/>
        <v>199000</v>
      </c>
      <c r="E581" s="271">
        <f t="shared" si="294"/>
        <v>199000</v>
      </c>
    </row>
    <row r="582" spans="1:5" s="36" customFormat="1" x14ac:dyDescent="0.2">
      <c r="A582" s="258">
        <v>412</v>
      </c>
      <c r="B582" s="259" t="s">
        <v>381</v>
      </c>
      <c r="C582" s="290">
        <f t="shared" ref="C582:E582" si="295">SUM(C583)</f>
        <v>398000</v>
      </c>
      <c r="D582" s="264">
        <f t="shared" si="295"/>
        <v>199000</v>
      </c>
      <c r="E582" s="264">
        <f t="shared" si="295"/>
        <v>199000</v>
      </c>
    </row>
    <row r="583" spans="1:5" s="36" customFormat="1" x14ac:dyDescent="0.2">
      <c r="A583" s="260">
        <v>4123</v>
      </c>
      <c r="B583" s="261" t="s">
        <v>68</v>
      </c>
      <c r="C583" s="288">
        <v>398000</v>
      </c>
      <c r="D583" s="142">
        <v>199000</v>
      </c>
      <c r="E583" s="142">
        <v>199000</v>
      </c>
    </row>
    <row r="584" spans="1:5" s="36" customFormat="1" ht="38.25" x14ac:dyDescent="0.2">
      <c r="A584" s="270">
        <v>42</v>
      </c>
      <c r="B584" s="196" t="s">
        <v>382</v>
      </c>
      <c r="C584" s="289">
        <f t="shared" ref="C584:E584" si="296">SUM(C585,C590,C592)</f>
        <v>1158000</v>
      </c>
      <c r="D584" s="271">
        <f t="shared" si="296"/>
        <v>1596000</v>
      </c>
      <c r="E584" s="271">
        <f t="shared" si="296"/>
        <v>1944000</v>
      </c>
    </row>
    <row r="585" spans="1:5" s="36" customFormat="1" x14ac:dyDescent="0.2">
      <c r="A585" s="258">
        <v>422</v>
      </c>
      <c r="B585" s="259" t="s">
        <v>53</v>
      </c>
      <c r="C585" s="290">
        <f t="shared" ref="C585:E585" si="297">SUM(C586:C589)</f>
        <v>660000</v>
      </c>
      <c r="D585" s="264">
        <f t="shared" si="297"/>
        <v>1098000</v>
      </c>
      <c r="E585" s="264">
        <f t="shared" si="297"/>
        <v>1446000</v>
      </c>
    </row>
    <row r="586" spans="1:5" s="36" customFormat="1" x14ac:dyDescent="0.2">
      <c r="A586" s="260">
        <v>4221</v>
      </c>
      <c r="B586" s="262" t="s">
        <v>54</v>
      </c>
      <c r="C586" s="288">
        <v>100000</v>
      </c>
      <c r="D586" s="142">
        <v>139000</v>
      </c>
      <c r="E586" s="142">
        <v>139000</v>
      </c>
    </row>
    <row r="587" spans="1:5" s="36" customFormat="1" x14ac:dyDescent="0.2">
      <c r="A587" s="260">
        <v>4222</v>
      </c>
      <c r="B587" s="262" t="s">
        <v>58</v>
      </c>
      <c r="C587" s="288">
        <v>149000</v>
      </c>
      <c r="D587" s="142">
        <v>249000</v>
      </c>
      <c r="E587" s="142">
        <v>498000</v>
      </c>
    </row>
    <row r="588" spans="1:5" s="36" customFormat="1" x14ac:dyDescent="0.2">
      <c r="A588" s="260">
        <v>4223</v>
      </c>
      <c r="B588" s="262" t="s">
        <v>59</v>
      </c>
      <c r="C588" s="288">
        <v>398000</v>
      </c>
      <c r="D588" s="142">
        <v>697000</v>
      </c>
      <c r="E588" s="142">
        <v>796000</v>
      </c>
    </row>
    <row r="589" spans="1:5" s="36" customFormat="1" ht="25.5" x14ac:dyDescent="0.2">
      <c r="A589" s="260">
        <v>4227</v>
      </c>
      <c r="B589" s="262" t="s">
        <v>60</v>
      </c>
      <c r="C589" s="288">
        <v>13000</v>
      </c>
      <c r="D589" s="142">
        <v>13000</v>
      </c>
      <c r="E589" s="142">
        <v>13000</v>
      </c>
    </row>
    <row r="590" spans="1:5" s="36" customFormat="1" x14ac:dyDescent="0.2">
      <c r="A590" s="258">
        <v>423</v>
      </c>
      <c r="B590" s="259" t="s">
        <v>61</v>
      </c>
      <c r="C590" s="290">
        <f t="shared" ref="C590:E590" si="298">SUM(C591)</f>
        <v>199000</v>
      </c>
      <c r="D590" s="264">
        <f t="shared" si="298"/>
        <v>199000</v>
      </c>
      <c r="E590" s="264">
        <f t="shared" si="298"/>
        <v>199000</v>
      </c>
    </row>
    <row r="591" spans="1:5" s="36" customFormat="1" ht="25.5" x14ac:dyDescent="0.2">
      <c r="A591" s="260">
        <v>4231</v>
      </c>
      <c r="B591" s="262" t="s">
        <v>62</v>
      </c>
      <c r="C591" s="288">
        <v>199000</v>
      </c>
      <c r="D591" s="142">
        <v>199000</v>
      </c>
      <c r="E591" s="142">
        <v>199000</v>
      </c>
    </row>
    <row r="592" spans="1:5" s="35" customFormat="1" x14ac:dyDescent="0.2">
      <c r="A592" s="258">
        <v>426</v>
      </c>
      <c r="B592" s="259" t="s">
        <v>73</v>
      </c>
      <c r="C592" s="235">
        <f t="shared" ref="C592:E592" si="299">SUM(C593)</f>
        <v>299000</v>
      </c>
      <c r="D592" s="200">
        <f t="shared" si="299"/>
        <v>299000</v>
      </c>
      <c r="E592" s="200">
        <f t="shared" si="299"/>
        <v>299000</v>
      </c>
    </row>
    <row r="593" spans="1:5" s="263" customFormat="1" x14ac:dyDescent="0.2">
      <c r="A593" s="260">
        <v>4262</v>
      </c>
      <c r="B593" s="261" t="s">
        <v>89</v>
      </c>
      <c r="C593" s="255">
        <v>299000</v>
      </c>
      <c r="D593" s="219">
        <v>299000</v>
      </c>
      <c r="E593" s="219">
        <v>299000</v>
      </c>
    </row>
    <row r="594" spans="1:5" s="35" customFormat="1" ht="25.5" x14ac:dyDescent="0.2">
      <c r="A594" s="270">
        <v>45</v>
      </c>
      <c r="B594" s="196" t="s">
        <v>345</v>
      </c>
      <c r="C594" s="268">
        <f t="shared" ref="C594:E594" si="300">SUM(C595)</f>
        <v>50000</v>
      </c>
      <c r="D594" s="269">
        <f t="shared" si="300"/>
        <v>185000</v>
      </c>
      <c r="E594" s="269">
        <f t="shared" si="300"/>
        <v>185000</v>
      </c>
    </row>
    <row r="595" spans="1:5" s="35" customFormat="1" ht="25.5" x14ac:dyDescent="0.2">
      <c r="A595" s="258">
        <v>451</v>
      </c>
      <c r="B595" s="259" t="s">
        <v>55</v>
      </c>
      <c r="C595" s="235">
        <f t="shared" ref="C595:E595" si="301">SUM(C596)</f>
        <v>50000</v>
      </c>
      <c r="D595" s="200">
        <f t="shared" si="301"/>
        <v>185000</v>
      </c>
      <c r="E595" s="200">
        <f t="shared" si="301"/>
        <v>185000</v>
      </c>
    </row>
    <row r="596" spans="1:5" s="263" customFormat="1" ht="25.5" x14ac:dyDescent="0.2">
      <c r="A596" s="260">
        <v>4511</v>
      </c>
      <c r="B596" s="261" t="s">
        <v>55</v>
      </c>
      <c r="C596" s="255">
        <v>50000</v>
      </c>
      <c r="D596" s="175">
        <v>185000</v>
      </c>
      <c r="E596" s="175">
        <v>185000</v>
      </c>
    </row>
    <row r="597" spans="1:5" s="35" customFormat="1" ht="27.75" customHeight="1" x14ac:dyDescent="0.2">
      <c r="A597" s="79" t="s">
        <v>357</v>
      </c>
      <c r="B597" s="80" t="s">
        <v>378</v>
      </c>
      <c r="C597" s="239">
        <f t="shared" ref="C597:E597" si="302">C598</f>
        <v>7685000</v>
      </c>
      <c r="D597" s="81">
        <f t="shared" si="302"/>
        <v>7685000</v>
      </c>
      <c r="E597" s="81">
        <f t="shared" si="302"/>
        <v>7685000</v>
      </c>
    </row>
    <row r="598" spans="1:5" s="35" customFormat="1" x14ac:dyDescent="0.2">
      <c r="A598" s="463" t="s">
        <v>77</v>
      </c>
      <c r="B598" s="464"/>
      <c r="C598" s="244">
        <f>SUM(C599)</f>
        <v>7685000</v>
      </c>
      <c r="D598" s="96">
        <f t="shared" ref="D598:E598" si="303">SUM(D599)</f>
        <v>7685000</v>
      </c>
      <c r="E598" s="96">
        <f t="shared" si="303"/>
        <v>7685000</v>
      </c>
    </row>
    <row r="599" spans="1:5" s="35" customFormat="1" x14ac:dyDescent="0.2">
      <c r="A599" s="69" t="s">
        <v>160</v>
      </c>
      <c r="B599" s="70" t="s">
        <v>124</v>
      </c>
      <c r="C599" s="235">
        <f>SUM(C600)</f>
        <v>7685000</v>
      </c>
      <c r="D599" s="71">
        <f t="shared" ref="D599:E599" si="304">SUM(D600)</f>
        <v>7685000</v>
      </c>
      <c r="E599" s="71">
        <f t="shared" si="304"/>
        <v>7685000</v>
      </c>
    </row>
    <row r="600" spans="1:5" s="35" customFormat="1" x14ac:dyDescent="0.2">
      <c r="A600" s="135">
        <v>3239</v>
      </c>
      <c r="B600" s="136" t="s">
        <v>31</v>
      </c>
      <c r="C600" s="236">
        <v>7685000</v>
      </c>
      <c r="D600" s="216">
        <v>7685000</v>
      </c>
      <c r="E600" s="216">
        <v>7685000</v>
      </c>
    </row>
    <row r="601" spans="1:5" s="35" customFormat="1" ht="25.5" x14ac:dyDescent="0.2">
      <c r="A601" s="79" t="s">
        <v>366</v>
      </c>
      <c r="B601" s="80" t="s">
        <v>368</v>
      </c>
      <c r="C601" s="239">
        <f t="shared" ref="C601:E601" si="305">C602</f>
        <v>1976000</v>
      </c>
      <c r="D601" s="81">
        <f t="shared" si="305"/>
        <v>5000</v>
      </c>
      <c r="E601" s="81">
        <f t="shared" si="305"/>
        <v>5000</v>
      </c>
    </row>
    <row r="602" spans="1:5" s="35" customFormat="1" x14ac:dyDescent="0.2">
      <c r="A602" s="463" t="s">
        <v>77</v>
      </c>
      <c r="B602" s="464"/>
      <c r="C602" s="244">
        <f>SUM(C603+C605+C607+C609)</f>
        <v>1976000</v>
      </c>
      <c r="D602" s="96">
        <f t="shared" ref="D602:E602" si="306">SUM(D603+D605+D607)</f>
        <v>5000</v>
      </c>
      <c r="E602" s="96">
        <f t="shared" si="306"/>
        <v>5000</v>
      </c>
    </row>
    <row r="603" spans="1:5" s="35" customFormat="1" x14ac:dyDescent="0.2">
      <c r="A603" s="69" t="s">
        <v>154</v>
      </c>
      <c r="B603" s="70" t="s">
        <v>16</v>
      </c>
      <c r="C603" s="235">
        <f>SUM(C604)</f>
        <v>1735000</v>
      </c>
      <c r="D603" s="200">
        <f t="shared" ref="D603:E603" si="307">SUM(D604)</f>
        <v>0</v>
      </c>
      <c r="E603" s="200">
        <f t="shared" si="307"/>
        <v>0</v>
      </c>
    </row>
    <row r="604" spans="1:5" s="35" customFormat="1" ht="25.5" x14ac:dyDescent="0.2">
      <c r="A604" s="174">
        <v>3221</v>
      </c>
      <c r="B604" s="203" t="s">
        <v>17</v>
      </c>
      <c r="C604" s="255">
        <v>1735000</v>
      </c>
      <c r="D604" s="175"/>
      <c r="E604" s="175"/>
    </row>
    <row r="605" spans="1:5" s="35" customFormat="1" x14ac:dyDescent="0.2">
      <c r="A605" s="139">
        <v>323</v>
      </c>
      <c r="B605" s="138" t="s">
        <v>124</v>
      </c>
      <c r="C605" s="249">
        <f>SUM(C606)</f>
        <v>4000</v>
      </c>
      <c r="D605" s="205">
        <f t="shared" ref="D605:E605" si="308">SUM(D606)</f>
        <v>4000</v>
      </c>
      <c r="E605" s="205">
        <f t="shared" si="308"/>
        <v>4000</v>
      </c>
    </row>
    <row r="606" spans="1:5" s="35" customFormat="1" x14ac:dyDescent="0.2">
      <c r="A606" s="174">
        <v>3237</v>
      </c>
      <c r="B606" s="203" t="s">
        <v>30</v>
      </c>
      <c r="C606" s="255">
        <v>4000</v>
      </c>
      <c r="D606" s="175">
        <v>4000</v>
      </c>
      <c r="E606" s="175">
        <v>4000</v>
      </c>
    </row>
    <row r="607" spans="1:5" s="35" customFormat="1" ht="25.5" x14ac:dyDescent="0.2">
      <c r="A607" s="204">
        <v>329</v>
      </c>
      <c r="B607" s="138" t="s">
        <v>33</v>
      </c>
      <c r="C607" s="249">
        <f>SUM(C608)</f>
        <v>1000</v>
      </c>
      <c r="D607" s="205">
        <f t="shared" ref="D607:E607" si="309">SUM(D608)</f>
        <v>1000</v>
      </c>
      <c r="E607" s="205">
        <f t="shared" si="309"/>
        <v>1000</v>
      </c>
    </row>
    <row r="608" spans="1:5" s="35" customFormat="1" x14ac:dyDescent="0.2">
      <c r="A608" s="174">
        <v>3292</v>
      </c>
      <c r="B608" s="203" t="s">
        <v>370</v>
      </c>
      <c r="C608" s="255">
        <v>1000</v>
      </c>
      <c r="D608" s="175">
        <v>1000</v>
      </c>
      <c r="E608" s="175">
        <v>1000</v>
      </c>
    </row>
    <row r="609" spans="1:5" s="35" customFormat="1" ht="25.5" x14ac:dyDescent="0.2">
      <c r="A609" s="204">
        <v>451</v>
      </c>
      <c r="B609" s="206" t="s">
        <v>55</v>
      </c>
      <c r="C609" s="249">
        <f>C610</f>
        <v>236000</v>
      </c>
      <c r="D609" s="205">
        <f t="shared" ref="D609:E609" si="310">D610</f>
        <v>0</v>
      </c>
      <c r="E609" s="205">
        <f t="shared" si="310"/>
        <v>0</v>
      </c>
    </row>
    <row r="610" spans="1:5" s="35" customFormat="1" ht="25.5" x14ac:dyDescent="0.2">
      <c r="A610" s="174">
        <v>4511</v>
      </c>
      <c r="B610" s="203" t="s">
        <v>55</v>
      </c>
      <c r="C610" s="255">
        <v>236000</v>
      </c>
      <c r="D610" s="175"/>
      <c r="E610" s="175"/>
    </row>
    <row r="611" spans="1:5" s="35" customFormat="1" ht="25.5" x14ac:dyDescent="0.2">
      <c r="A611" s="79" t="s">
        <v>367</v>
      </c>
      <c r="B611" s="80" t="s">
        <v>369</v>
      </c>
      <c r="C611" s="239">
        <f t="shared" ref="C611:E611" si="311">C612</f>
        <v>757000</v>
      </c>
      <c r="D611" s="81">
        <f t="shared" si="311"/>
        <v>896000</v>
      </c>
      <c r="E611" s="81">
        <f t="shared" si="311"/>
        <v>3299000</v>
      </c>
    </row>
    <row r="612" spans="1:5" s="35" customFormat="1" x14ac:dyDescent="0.2">
      <c r="A612" s="463" t="s">
        <v>77</v>
      </c>
      <c r="B612" s="464"/>
      <c r="C612" s="244">
        <f>SUM(C613+C616+C619+C621+C623+C626+C628)</f>
        <v>757000</v>
      </c>
      <c r="D612" s="96">
        <f t="shared" ref="D612:E612" si="312">SUM(D613+D616+D619+D621+D623+D626+D628)</f>
        <v>896000</v>
      </c>
      <c r="E612" s="96">
        <f t="shared" si="312"/>
        <v>3299000</v>
      </c>
    </row>
    <row r="613" spans="1:5" s="35" customFormat="1" x14ac:dyDescent="0.2">
      <c r="A613" s="69" t="s">
        <v>154</v>
      </c>
      <c r="B613" s="70" t="s">
        <v>16</v>
      </c>
      <c r="C613" s="250">
        <f t="shared" ref="C613:E613" si="313">SUM(C614:C615)</f>
        <v>125000</v>
      </c>
      <c r="D613" s="207">
        <f t="shared" si="313"/>
        <v>329000</v>
      </c>
      <c r="E613" s="207">
        <f t="shared" si="313"/>
        <v>0</v>
      </c>
    </row>
    <row r="614" spans="1:5" s="35" customFormat="1" x14ac:dyDescent="0.2">
      <c r="A614" s="135">
        <v>3227</v>
      </c>
      <c r="B614" s="136" t="s">
        <v>22</v>
      </c>
      <c r="C614" s="257">
        <v>125000</v>
      </c>
      <c r="D614" s="176"/>
      <c r="E614" s="176"/>
    </row>
    <row r="615" spans="1:5" s="35" customFormat="1" x14ac:dyDescent="0.2">
      <c r="A615" s="162">
        <v>3229</v>
      </c>
      <c r="B615" s="425" t="s">
        <v>371</v>
      </c>
      <c r="C615" s="257"/>
      <c r="D615" s="176">
        <v>329000</v>
      </c>
      <c r="E615" s="176"/>
    </row>
    <row r="616" spans="1:5" s="35" customFormat="1" x14ac:dyDescent="0.2">
      <c r="A616" s="170">
        <v>323</v>
      </c>
      <c r="B616" s="208" t="s">
        <v>124</v>
      </c>
      <c r="C616" s="250">
        <f>SUM(C617:C618)</f>
        <v>5000</v>
      </c>
      <c r="D616" s="207">
        <f t="shared" ref="D616:E616" si="314">SUM(D617:D618)</f>
        <v>0</v>
      </c>
      <c r="E616" s="207">
        <f t="shared" si="314"/>
        <v>5000</v>
      </c>
    </row>
    <row r="617" spans="1:5" s="263" customFormat="1" x14ac:dyDescent="0.2">
      <c r="A617" s="155">
        <v>3233</v>
      </c>
      <c r="B617" s="171" t="s">
        <v>26</v>
      </c>
      <c r="C617" s="291">
        <v>2000</v>
      </c>
      <c r="D617" s="209"/>
      <c r="E617" s="209"/>
    </row>
    <row r="618" spans="1:5" s="263" customFormat="1" x14ac:dyDescent="0.2">
      <c r="A618" s="155">
        <v>3239</v>
      </c>
      <c r="B618" s="171" t="s">
        <v>31</v>
      </c>
      <c r="C618" s="291">
        <v>3000</v>
      </c>
      <c r="D618" s="209"/>
      <c r="E618" s="209">
        <v>5000</v>
      </c>
    </row>
    <row r="619" spans="1:5" s="35" customFormat="1" ht="25.5" x14ac:dyDescent="0.2">
      <c r="A619" s="170">
        <v>329</v>
      </c>
      <c r="B619" s="208" t="s">
        <v>33</v>
      </c>
      <c r="C619" s="250">
        <f>SUM(C620)</f>
        <v>1000</v>
      </c>
      <c r="D619" s="207"/>
      <c r="E619" s="207"/>
    </row>
    <row r="620" spans="1:5" s="35" customFormat="1" x14ac:dyDescent="0.2">
      <c r="A620" s="155">
        <v>3293</v>
      </c>
      <c r="B620" s="171" t="s">
        <v>36</v>
      </c>
      <c r="C620" s="291">
        <v>1000</v>
      </c>
      <c r="D620" s="207"/>
      <c r="E620" s="207"/>
    </row>
    <row r="621" spans="1:5" s="35" customFormat="1" ht="25.5" x14ac:dyDescent="0.2">
      <c r="A621" s="170">
        <v>324</v>
      </c>
      <c r="B621" s="208" t="s">
        <v>372</v>
      </c>
      <c r="C621" s="250">
        <f>SUM(C622)</f>
        <v>4000</v>
      </c>
      <c r="D621" s="207">
        <f t="shared" ref="D621:E621" si="315">SUM(D622)</f>
        <v>0</v>
      </c>
      <c r="E621" s="207">
        <f t="shared" si="315"/>
        <v>9000</v>
      </c>
    </row>
    <row r="622" spans="1:5" s="35" customFormat="1" ht="25.5" x14ac:dyDescent="0.2">
      <c r="A622" s="155">
        <v>3241</v>
      </c>
      <c r="B622" s="171" t="s">
        <v>372</v>
      </c>
      <c r="C622" s="291">
        <v>4000</v>
      </c>
      <c r="D622" s="209"/>
      <c r="E622" s="209">
        <v>9000</v>
      </c>
    </row>
    <row r="623" spans="1:5" s="35" customFormat="1" x14ac:dyDescent="0.2">
      <c r="A623" s="163">
        <v>422</v>
      </c>
      <c r="B623" s="208" t="s">
        <v>373</v>
      </c>
      <c r="C623" s="250">
        <f>SUM(C624:C625)</f>
        <v>134000</v>
      </c>
      <c r="D623" s="207">
        <f t="shared" ref="D623:E623" si="316">SUM(D624:D625)</f>
        <v>0</v>
      </c>
      <c r="E623" s="207">
        <f t="shared" si="316"/>
        <v>2665000</v>
      </c>
    </row>
    <row r="624" spans="1:5" s="35" customFormat="1" x14ac:dyDescent="0.2">
      <c r="A624" s="155">
        <v>4223</v>
      </c>
      <c r="B624" s="171" t="s">
        <v>59</v>
      </c>
      <c r="C624" s="291">
        <v>48000</v>
      </c>
      <c r="D624" s="209"/>
      <c r="E624" s="209"/>
    </row>
    <row r="625" spans="1:5" s="35" customFormat="1" ht="25.5" x14ac:dyDescent="0.2">
      <c r="A625" s="155">
        <v>4227</v>
      </c>
      <c r="B625" s="171" t="s">
        <v>60</v>
      </c>
      <c r="C625" s="291">
        <v>86000</v>
      </c>
      <c r="D625" s="209"/>
      <c r="E625" s="209">
        <v>2665000</v>
      </c>
    </row>
    <row r="626" spans="1:5" s="35" customFormat="1" x14ac:dyDescent="0.2">
      <c r="A626" s="163">
        <v>423</v>
      </c>
      <c r="B626" s="208" t="s">
        <v>61</v>
      </c>
      <c r="C626" s="250">
        <f>SUM(C627)</f>
        <v>98000</v>
      </c>
      <c r="D626" s="207">
        <f t="shared" ref="D626:E626" si="317">SUM(D627)</f>
        <v>567000</v>
      </c>
      <c r="E626" s="207">
        <f t="shared" si="317"/>
        <v>620000</v>
      </c>
    </row>
    <row r="627" spans="1:5" s="35" customFormat="1" x14ac:dyDescent="0.2">
      <c r="A627" s="155">
        <v>4231</v>
      </c>
      <c r="B627" s="171" t="s">
        <v>374</v>
      </c>
      <c r="C627" s="291">
        <v>98000</v>
      </c>
      <c r="D627" s="209">
        <v>567000</v>
      </c>
      <c r="E627" s="209">
        <v>620000</v>
      </c>
    </row>
    <row r="628" spans="1:5" s="35" customFormat="1" ht="25.5" x14ac:dyDescent="0.2">
      <c r="A628" s="139">
        <v>453</v>
      </c>
      <c r="B628" s="138" t="s">
        <v>294</v>
      </c>
      <c r="C628" s="235">
        <f>SUM(C629)</f>
        <v>390000</v>
      </c>
      <c r="D628" s="200">
        <f t="shared" ref="D628:E628" si="318">SUM(D629)</f>
        <v>0</v>
      </c>
      <c r="E628" s="200">
        <f t="shared" si="318"/>
        <v>0</v>
      </c>
    </row>
    <row r="629" spans="1:5" s="35" customFormat="1" ht="25.5" x14ac:dyDescent="0.2">
      <c r="A629" s="174">
        <v>4531</v>
      </c>
      <c r="B629" s="203" t="s">
        <v>294</v>
      </c>
      <c r="C629" s="255">
        <v>390000</v>
      </c>
      <c r="D629" s="175"/>
      <c r="E629" s="175"/>
    </row>
    <row r="630" spans="1:5" s="35" customFormat="1" ht="25.5" x14ac:dyDescent="0.2">
      <c r="A630" s="79" t="s">
        <v>354</v>
      </c>
      <c r="B630" s="80" t="s">
        <v>355</v>
      </c>
      <c r="C630" s="239">
        <f t="shared" ref="C630:E630" si="319">C631</f>
        <v>1728000</v>
      </c>
      <c r="D630" s="81">
        <f t="shared" si="319"/>
        <v>2401000</v>
      </c>
      <c r="E630" s="81">
        <f t="shared" si="319"/>
        <v>2734000</v>
      </c>
    </row>
    <row r="631" spans="1:5" s="35" customFormat="1" x14ac:dyDescent="0.2">
      <c r="A631" s="463" t="s">
        <v>77</v>
      </c>
      <c r="B631" s="464"/>
      <c r="C631" s="244">
        <f t="shared" ref="C631:E631" si="320">SUM(C632,C646,C649,C658)</f>
        <v>1728000</v>
      </c>
      <c r="D631" s="96">
        <f t="shared" si="320"/>
        <v>2401000</v>
      </c>
      <c r="E631" s="96">
        <f t="shared" si="320"/>
        <v>2734000</v>
      </c>
    </row>
    <row r="632" spans="1:5" s="35" customFormat="1" x14ac:dyDescent="0.2">
      <c r="A632" s="274">
        <v>32</v>
      </c>
      <c r="B632" s="275" t="s">
        <v>383</v>
      </c>
      <c r="C632" s="268">
        <f t="shared" ref="C632:E632" si="321">SUM(C633,C636,C638)</f>
        <v>677000</v>
      </c>
      <c r="D632" s="267">
        <f t="shared" si="321"/>
        <v>945000</v>
      </c>
      <c r="E632" s="267">
        <f t="shared" si="321"/>
        <v>1104000</v>
      </c>
    </row>
    <row r="633" spans="1:5" s="35" customFormat="1" x14ac:dyDescent="0.2">
      <c r="A633" s="258">
        <v>321</v>
      </c>
      <c r="B633" s="259" t="s">
        <v>12</v>
      </c>
      <c r="C633" s="235">
        <f t="shared" ref="C633:E633" si="322">SUM(C634:C635)</f>
        <v>24000</v>
      </c>
      <c r="D633" s="200">
        <f t="shared" si="322"/>
        <v>24000</v>
      </c>
      <c r="E633" s="200">
        <f t="shared" si="322"/>
        <v>24000</v>
      </c>
    </row>
    <row r="634" spans="1:5" s="263" customFormat="1" x14ac:dyDescent="0.2">
      <c r="A634" s="260">
        <v>3211</v>
      </c>
      <c r="B634" s="261" t="s">
        <v>13</v>
      </c>
      <c r="C634" s="255">
        <v>5000</v>
      </c>
      <c r="D634" s="175">
        <v>5000</v>
      </c>
      <c r="E634" s="175">
        <v>5000</v>
      </c>
    </row>
    <row r="635" spans="1:5" s="263" customFormat="1" ht="25.5" x14ac:dyDescent="0.2">
      <c r="A635" s="272">
        <v>3212</v>
      </c>
      <c r="B635" s="273" t="s">
        <v>14</v>
      </c>
      <c r="C635" s="255">
        <v>19000</v>
      </c>
      <c r="D635" s="175">
        <v>19000</v>
      </c>
      <c r="E635" s="175">
        <v>19000</v>
      </c>
    </row>
    <row r="636" spans="1:5" s="35" customFormat="1" x14ac:dyDescent="0.2">
      <c r="A636" s="258">
        <v>322</v>
      </c>
      <c r="B636" s="259" t="s">
        <v>16</v>
      </c>
      <c r="C636" s="235">
        <f t="shared" ref="C636:E636" si="323">SUM(C637)</f>
        <v>32000</v>
      </c>
      <c r="D636" s="200">
        <f t="shared" si="323"/>
        <v>32000</v>
      </c>
      <c r="E636" s="200">
        <f t="shared" si="323"/>
        <v>32000</v>
      </c>
    </row>
    <row r="637" spans="1:5" s="263" customFormat="1" x14ac:dyDescent="0.2">
      <c r="A637" s="260">
        <v>3223</v>
      </c>
      <c r="B637" s="261" t="s">
        <v>19</v>
      </c>
      <c r="C637" s="255">
        <v>32000</v>
      </c>
      <c r="D637" s="175">
        <v>32000</v>
      </c>
      <c r="E637" s="175">
        <v>32000</v>
      </c>
    </row>
    <row r="638" spans="1:5" s="35" customFormat="1" x14ac:dyDescent="0.2">
      <c r="A638" s="258">
        <v>323</v>
      </c>
      <c r="B638" s="259" t="s">
        <v>23</v>
      </c>
      <c r="C638" s="235">
        <f t="shared" ref="C638:E638" si="324">SUM(C639:C645)</f>
        <v>621000</v>
      </c>
      <c r="D638" s="200">
        <f t="shared" si="324"/>
        <v>889000</v>
      </c>
      <c r="E638" s="200">
        <f t="shared" si="324"/>
        <v>1048000</v>
      </c>
    </row>
    <row r="639" spans="1:5" s="263" customFormat="1" x14ac:dyDescent="0.2">
      <c r="A639" s="260">
        <v>3231</v>
      </c>
      <c r="B639" s="261" t="s">
        <v>24</v>
      </c>
      <c r="C639" s="255">
        <v>24000</v>
      </c>
      <c r="D639" s="175">
        <v>33000</v>
      </c>
      <c r="E639" s="175">
        <v>40000</v>
      </c>
    </row>
    <row r="640" spans="1:5" s="263" customFormat="1" ht="25.5" x14ac:dyDescent="0.2">
      <c r="A640" s="260">
        <v>3232</v>
      </c>
      <c r="B640" s="261" t="s">
        <v>25</v>
      </c>
      <c r="C640" s="255">
        <v>38000</v>
      </c>
      <c r="D640" s="175">
        <v>38000</v>
      </c>
      <c r="E640" s="175">
        <v>38000</v>
      </c>
    </row>
    <row r="641" spans="1:5" s="263" customFormat="1" x14ac:dyDescent="0.2">
      <c r="A641" s="260">
        <v>3233</v>
      </c>
      <c r="B641" s="261" t="s">
        <v>26</v>
      </c>
      <c r="C641" s="255">
        <v>4000</v>
      </c>
      <c r="D641" s="175">
        <v>4000</v>
      </c>
      <c r="E641" s="175">
        <v>4000</v>
      </c>
    </row>
    <row r="642" spans="1:5" s="263" customFormat="1" x14ac:dyDescent="0.2">
      <c r="A642" s="260">
        <v>3234</v>
      </c>
      <c r="B642" s="261" t="s">
        <v>27</v>
      </c>
      <c r="C642" s="255">
        <v>8000</v>
      </c>
      <c r="D642" s="175">
        <v>8000</v>
      </c>
      <c r="E642" s="175">
        <v>8000</v>
      </c>
    </row>
    <row r="643" spans="1:5" s="263" customFormat="1" x14ac:dyDescent="0.2">
      <c r="A643" s="260">
        <v>3236</v>
      </c>
      <c r="B643" s="261" t="s">
        <v>29</v>
      </c>
      <c r="C643" s="255">
        <v>3000</v>
      </c>
      <c r="D643" s="175">
        <v>3000</v>
      </c>
      <c r="E643" s="175">
        <v>3000</v>
      </c>
    </row>
    <row r="644" spans="1:5" s="263" customFormat="1" x14ac:dyDescent="0.2">
      <c r="A644" s="260">
        <v>3237</v>
      </c>
      <c r="B644" s="261" t="s">
        <v>30</v>
      </c>
      <c r="C644" s="255">
        <v>491000</v>
      </c>
      <c r="D644" s="175">
        <v>723000</v>
      </c>
      <c r="E644" s="175">
        <v>862000</v>
      </c>
    </row>
    <row r="645" spans="1:5" s="263" customFormat="1" x14ac:dyDescent="0.2">
      <c r="A645" s="260">
        <v>3238</v>
      </c>
      <c r="B645" s="261" t="s">
        <v>70</v>
      </c>
      <c r="C645" s="255">
        <v>53000</v>
      </c>
      <c r="D645" s="175">
        <v>80000</v>
      </c>
      <c r="E645" s="175">
        <v>93000</v>
      </c>
    </row>
    <row r="646" spans="1:5" s="35" customFormat="1" x14ac:dyDescent="0.2">
      <c r="A646" s="274">
        <v>38</v>
      </c>
      <c r="B646" s="275" t="s">
        <v>384</v>
      </c>
      <c r="C646" s="268">
        <f t="shared" ref="C646:E646" si="325">SUM(C647)</f>
        <v>398000</v>
      </c>
      <c r="D646" s="269">
        <f t="shared" si="325"/>
        <v>464000</v>
      </c>
      <c r="E646" s="269">
        <f t="shared" si="325"/>
        <v>464000</v>
      </c>
    </row>
    <row r="647" spans="1:5" s="35" customFormat="1" x14ac:dyDescent="0.2">
      <c r="A647" s="258">
        <v>381</v>
      </c>
      <c r="B647" s="259" t="s">
        <v>46</v>
      </c>
      <c r="C647" s="235">
        <f t="shared" ref="C647:E647" si="326">SUM(C648)</f>
        <v>398000</v>
      </c>
      <c r="D647" s="200">
        <f t="shared" si="326"/>
        <v>464000</v>
      </c>
      <c r="E647" s="200">
        <f t="shared" si="326"/>
        <v>464000</v>
      </c>
    </row>
    <row r="648" spans="1:5" s="263" customFormat="1" x14ac:dyDescent="0.2">
      <c r="A648" s="260" t="s">
        <v>141</v>
      </c>
      <c r="B648" s="261" t="s">
        <v>46</v>
      </c>
      <c r="C648" s="255">
        <v>398000</v>
      </c>
      <c r="D648" s="175">
        <v>464000</v>
      </c>
      <c r="E648" s="175">
        <v>464000</v>
      </c>
    </row>
    <row r="649" spans="1:5" s="35" customFormat="1" ht="38.25" x14ac:dyDescent="0.2">
      <c r="A649" s="274">
        <v>42</v>
      </c>
      <c r="B649" s="275" t="s">
        <v>382</v>
      </c>
      <c r="C649" s="268">
        <f t="shared" ref="C649:E649" si="327">SUM(C650,C652)</f>
        <v>123000</v>
      </c>
      <c r="D649" s="269">
        <f t="shared" si="327"/>
        <v>196000</v>
      </c>
      <c r="E649" s="269">
        <f t="shared" si="327"/>
        <v>237000</v>
      </c>
    </row>
    <row r="650" spans="1:5" s="35" customFormat="1" x14ac:dyDescent="0.2">
      <c r="A650" s="258">
        <v>421</v>
      </c>
      <c r="B650" s="259" t="s">
        <v>51</v>
      </c>
      <c r="C650" s="235">
        <f t="shared" ref="C650:E650" si="328">SUM(C651)</f>
        <v>20000</v>
      </c>
      <c r="D650" s="200">
        <f t="shared" si="328"/>
        <v>40000</v>
      </c>
      <c r="E650" s="200">
        <f t="shared" si="328"/>
        <v>67000</v>
      </c>
    </row>
    <row r="651" spans="1:5" s="263" customFormat="1" x14ac:dyDescent="0.2">
      <c r="A651" s="260">
        <v>4212</v>
      </c>
      <c r="B651" s="261" t="s">
        <v>52</v>
      </c>
      <c r="C651" s="255">
        <v>20000</v>
      </c>
      <c r="D651" s="175">
        <v>40000</v>
      </c>
      <c r="E651" s="175">
        <v>67000</v>
      </c>
    </row>
    <row r="652" spans="1:5" s="35" customFormat="1" x14ac:dyDescent="0.2">
      <c r="A652" s="258">
        <v>422</v>
      </c>
      <c r="B652" s="259" t="s">
        <v>53</v>
      </c>
      <c r="C652" s="235">
        <f t="shared" ref="C652:E652" si="329">SUM(C653:C657)</f>
        <v>103000</v>
      </c>
      <c r="D652" s="200">
        <f t="shared" si="329"/>
        <v>156000</v>
      </c>
      <c r="E652" s="200">
        <f t="shared" si="329"/>
        <v>170000</v>
      </c>
    </row>
    <row r="653" spans="1:5" s="263" customFormat="1" x14ac:dyDescent="0.2">
      <c r="A653" s="260">
        <v>4221</v>
      </c>
      <c r="B653" s="261" t="s">
        <v>54</v>
      </c>
      <c r="C653" s="255">
        <v>14000</v>
      </c>
      <c r="D653" s="175">
        <v>14000</v>
      </c>
      <c r="E653" s="175">
        <v>14000</v>
      </c>
    </row>
    <row r="654" spans="1:5" s="263" customFormat="1" x14ac:dyDescent="0.2">
      <c r="A654" s="260">
        <v>4222</v>
      </c>
      <c r="B654" s="261" t="s">
        <v>58</v>
      </c>
      <c r="C654" s="255">
        <v>15000</v>
      </c>
      <c r="D654" s="175">
        <v>15000</v>
      </c>
      <c r="E654" s="175">
        <v>15000</v>
      </c>
    </row>
    <row r="655" spans="1:5" s="263" customFormat="1" x14ac:dyDescent="0.2">
      <c r="A655" s="260">
        <v>4223</v>
      </c>
      <c r="B655" s="261" t="s">
        <v>59</v>
      </c>
      <c r="C655" s="255">
        <v>66000</v>
      </c>
      <c r="D655" s="175">
        <v>119000</v>
      </c>
      <c r="E655" s="175">
        <v>133000</v>
      </c>
    </row>
    <row r="656" spans="1:5" s="263" customFormat="1" x14ac:dyDescent="0.2">
      <c r="A656" s="260">
        <v>4224</v>
      </c>
      <c r="B656" s="261" t="s">
        <v>288</v>
      </c>
      <c r="C656" s="255">
        <v>1000</v>
      </c>
      <c r="D656" s="175">
        <v>1000</v>
      </c>
      <c r="E656" s="175">
        <v>1000</v>
      </c>
    </row>
    <row r="657" spans="1:5" s="263" customFormat="1" x14ac:dyDescent="0.2">
      <c r="A657" s="260">
        <v>4225</v>
      </c>
      <c r="B657" s="261" t="s">
        <v>106</v>
      </c>
      <c r="C657" s="255">
        <v>7000</v>
      </c>
      <c r="D657" s="175">
        <v>7000</v>
      </c>
      <c r="E657" s="175">
        <v>7000</v>
      </c>
    </row>
    <row r="658" spans="1:5" s="35" customFormat="1" ht="25.5" x14ac:dyDescent="0.2">
      <c r="A658" s="274">
        <v>45</v>
      </c>
      <c r="B658" s="275" t="s">
        <v>345</v>
      </c>
      <c r="C658" s="268">
        <f t="shared" ref="C658:E658" si="330">SUM(C659)</f>
        <v>530000</v>
      </c>
      <c r="D658" s="269">
        <f t="shared" si="330"/>
        <v>796000</v>
      </c>
      <c r="E658" s="269">
        <f t="shared" si="330"/>
        <v>929000</v>
      </c>
    </row>
    <row r="659" spans="1:5" s="35" customFormat="1" ht="25.5" x14ac:dyDescent="0.2">
      <c r="A659" s="258">
        <v>451</v>
      </c>
      <c r="B659" s="259" t="s">
        <v>55</v>
      </c>
      <c r="C659" s="235">
        <f t="shared" ref="C659:E659" si="331">SUM(C660)</f>
        <v>530000</v>
      </c>
      <c r="D659" s="200">
        <f t="shared" si="331"/>
        <v>796000</v>
      </c>
      <c r="E659" s="200">
        <f t="shared" si="331"/>
        <v>929000</v>
      </c>
    </row>
    <row r="660" spans="1:5" s="263" customFormat="1" ht="25.5" x14ac:dyDescent="0.2">
      <c r="A660" s="260">
        <v>4511</v>
      </c>
      <c r="B660" s="261" t="s">
        <v>55</v>
      </c>
      <c r="C660" s="255">
        <v>530000</v>
      </c>
      <c r="D660" s="175">
        <v>796000</v>
      </c>
      <c r="E660" s="175">
        <v>929000</v>
      </c>
    </row>
    <row r="661" spans="1:5" s="35" customFormat="1" ht="63.75" x14ac:dyDescent="0.2">
      <c r="A661" s="165" t="s">
        <v>365</v>
      </c>
      <c r="B661" s="166" t="s">
        <v>356</v>
      </c>
      <c r="C661" s="239">
        <f t="shared" ref="C661:E661" si="332">C662</f>
        <v>5110000</v>
      </c>
      <c r="D661" s="201">
        <f t="shared" si="332"/>
        <v>6183000</v>
      </c>
      <c r="E661" s="201">
        <f t="shared" si="332"/>
        <v>6339000</v>
      </c>
    </row>
    <row r="662" spans="1:5" s="35" customFormat="1" ht="18" customHeight="1" x14ac:dyDescent="0.2">
      <c r="A662" s="463" t="s">
        <v>77</v>
      </c>
      <c r="B662" s="464"/>
      <c r="C662" s="244">
        <f t="shared" ref="C662:E662" si="333">SUM(C663,C674)</f>
        <v>5110000</v>
      </c>
      <c r="D662" s="202">
        <f t="shared" si="333"/>
        <v>6183000</v>
      </c>
      <c r="E662" s="202">
        <f t="shared" si="333"/>
        <v>6339000</v>
      </c>
    </row>
    <row r="663" spans="1:5" s="35" customFormat="1" x14ac:dyDescent="0.2">
      <c r="A663" s="276">
        <v>32</v>
      </c>
      <c r="B663" s="277" t="s">
        <v>383</v>
      </c>
      <c r="C663" s="278">
        <f t="shared" ref="C663:E663" si="334">SUM(C664,C667,C669)</f>
        <v>1167000</v>
      </c>
      <c r="D663" s="279">
        <f t="shared" si="334"/>
        <v>1406000</v>
      </c>
      <c r="E663" s="279">
        <f t="shared" si="334"/>
        <v>1412000</v>
      </c>
    </row>
    <row r="664" spans="1:5" s="35" customFormat="1" x14ac:dyDescent="0.2">
      <c r="A664" s="258">
        <v>321</v>
      </c>
      <c r="B664" s="259" t="s">
        <v>12</v>
      </c>
      <c r="C664" s="235">
        <f t="shared" ref="C664:E664" si="335">SUM(C665:C666)</f>
        <v>62000</v>
      </c>
      <c r="D664" s="200">
        <f t="shared" si="335"/>
        <v>62000</v>
      </c>
      <c r="E664" s="200">
        <f t="shared" si="335"/>
        <v>62000</v>
      </c>
    </row>
    <row r="665" spans="1:5" s="263" customFormat="1" x14ac:dyDescent="0.2">
      <c r="A665" s="260">
        <v>3211</v>
      </c>
      <c r="B665" s="261" t="s">
        <v>13</v>
      </c>
      <c r="C665" s="255">
        <v>12000</v>
      </c>
      <c r="D665" s="175">
        <v>12000</v>
      </c>
      <c r="E665" s="175">
        <v>12000</v>
      </c>
    </row>
    <row r="666" spans="1:5" s="263" customFormat="1" x14ac:dyDescent="0.2">
      <c r="A666" s="260">
        <v>3213</v>
      </c>
      <c r="B666" s="261" t="s">
        <v>15</v>
      </c>
      <c r="C666" s="255">
        <v>50000</v>
      </c>
      <c r="D666" s="175">
        <v>50000</v>
      </c>
      <c r="E666" s="175">
        <v>50000</v>
      </c>
    </row>
    <row r="667" spans="1:5" s="35" customFormat="1" x14ac:dyDescent="0.2">
      <c r="A667" s="258">
        <v>322</v>
      </c>
      <c r="B667" s="259" t="s">
        <v>16</v>
      </c>
      <c r="C667" s="235">
        <f t="shared" ref="C667:E667" si="336">SUM(C668)</f>
        <v>20000</v>
      </c>
      <c r="D667" s="200">
        <f t="shared" si="336"/>
        <v>20000</v>
      </c>
      <c r="E667" s="200">
        <f t="shared" si="336"/>
        <v>20000</v>
      </c>
    </row>
    <row r="668" spans="1:5" s="263" customFormat="1" x14ac:dyDescent="0.2">
      <c r="A668" s="260">
        <v>3223</v>
      </c>
      <c r="B668" s="261" t="s">
        <v>19</v>
      </c>
      <c r="C668" s="255">
        <v>20000</v>
      </c>
      <c r="D668" s="175">
        <v>20000</v>
      </c>
      <c r="E668" s="175">
        <v>20000</v>
      </c>
    </row>
    <row r="669" spans="1:5" s="35" customFormat="1" x14ac:dyDescent="0.2">
      <c r="A669" s="258">
        <v>323</v>
      </c>
      <c r="B669" s="259" t="s">
        <v>23</v>
      </c>
      <c r="C669" s="235">
        <f t="shared" ref="C669:E669" si="337">SUM(C670:C673)</f>
        <v>1085000</v>
      </c>
      <c r="D669" s="200">
        <f t="shared" si="337"/>
        <v>1324000</v>
      </c>
      <c r="E669" s="200">
        <f t="shared" si="337"/>
        <v>1330000</v>
      </c>
    </row>
    <row r="670" spans="1:5" s="263" customFormat="1" ht="25.5" x14ac:dyDescent="0.2">
      <c r="A670" s="260">
        <v>3232</v>
      </c>
      <c r="B670" s="261" t="s">
        <v>25</v>
      </c>
      <c r="C670" s="255">
        <v>398000</v>
      </c>
      <c r="D670" s="175">
        <v>448000</v>
      </c>
      <c r="E670" s="175">
        <v>454000</v>
      </c>
    </row>
    <row r="671" spans="1:5" s="263" customFormat="1" x14ac:dyDescent="0.2">
      <c r="A671" s="260">
        <v>3237</v>
      </c>
      <c r="B671" s="261" t="s">
        <v>30</v>
      </c>
      <c r="C671" s="255">
        <v>119000</v>
      </c>
      <c r="D671" s="175">
        <v>139000</v>
      </c>
      <c r="E671" s="175">
        <v>139000</v>
      </c>
    </row>
    <row r="672" spans="1:5" s="263" customFormat="1" x14ac:dyDescent="0.2">
      <c r="A672" s="260">
        <v>3238</v>
      </c>
      <c r="B672" s="261" t="s">
        <v>70</v>
      </c>
      <c r="C672" s="255">
        <v>498000</v>
      </c>
      <c r="D672" s="175">
        <v>647000</v>
      </c>
      <c r="E672" s="175">
        <v>647000</v>
      </c>
    </row>
    <row r="673" spans="1:5" s="263" customFormat="1" x14ac:dyDescent="0.2">
      <c r="A673" s="260">
        <v>3239</v>
      </c>
      <c r="B673" s="261" t="s">
        <v>31</v>
      </c>
      <c r="C673" s="255">
        <v>70000</v>
      </c>
      <c r="D673" s="175">
        <v>90000</v>
      </c>
      <c r="E673" s="175">
        <v>90000</v>
      </c>
    </row>
    <row r="674" spans="1:5" s="35" customFormat="1" ht="38.25" x14ac:dyDescent="0.2">
      <c r="A674" s="276">
        <v>42</v>
      </c>
      <c r="B674" s="277" t="s">
        <v>382</v>
      </c>
      <c r="C674" s="278">
        <f t="shared" ref="C674:E674" si="338">SUM(C675,C680,C683)</f>
        <v>3943000</v>
      </c>
      <c r="D674" s="279">
        <f t="shared" si="338"/>
        <v>4777000</v>
      </c>
      <c r="E674" s="279">
        <f t="shared" si="338"/>
        <v>4927000</v>
      </c>
    </row>
    <row r="675" spans="1:5" s="35" customFormat="1" x14ac:dyDescent="0.2">
      <c r="A675" s="258">
        <v>422</v>
      </c>
      <c r="B675" s="259" t="s">
        <v>53</v>
      </c>
      <c r="C675" s="249">
        <f t="shared" ref="C675:E675" si="339">SUM(C676:C679)</f>
        <v>2608000</v>
      </c>
      <c r="D675" s="205">
        <f t="shared" si="339"/>
        <v>3185000</v>
      </c>
      <c r="E675" s="205">
        <f t="shared" si="339"/>
        <v>3185000</v>
      </c>
    </row>
    <row r="676" spans="1:5" s="263" customFormat="1" x14ac:dyDescent="0.2">
      <c r="A676" s="260">
        <v>4221</v>
      </c>
      <c r="B676" s="261" t="s">
        <v>54</v>
      </c>
      <c r="C676" s="255">
        <v>149000</v>
      </c>
      <c r="D676" s="175">
        <v>149000</v>
      </c>
      <c r="E676" s="175">
        <v>149000</v>
      </c>
    </row>
    <row r="677" spans="1:5" s="263" customFormat="1" x14ac:dyDescent="0.2">
      <c r="A677" s="260">
        <v>4222</v>
      </c>
      <c r="B677" s="261" t="s">
        <v>58</v>
      </c>
      <c r="C677" s="255">
        <v>199000</v>
      </c>
      <c r="D677" s="175">
        <v>249000</v>
      </c>
      <c r="E677" s="175">
        <v>249000</v>
      </c>
    </row>
    <row r="678" spans="1:5" s="263" customFormat="1" x14ac:dyDescent="0.2">
      <c r="A678" s="260">
        <v>4223</v>
      </c>
      <c r="B678" s="261" t="s">
        <v>59</v>
      </c>
      <c r="C678" s="255">
        <v>1991000</v>
      </c>
      <c r="D678" s="175">
        <v>2488000</v>
      </c>
      <c r="E678" s="175">
        <v>2488000</v>
      </c>
    </row>
    <row r="679" spans="1:5" s="263" customFormat="1" ht="25.5" x14ac:dyDescent="0.2">
      <c r="A679" s="272">
        <v>4227</v>
      </c>
      <c r="B679" s="273" t="s">
        <v>60</v>
      </c>
      <c r="C679" s="255">
        <v>269000</v>
      </c>
      <c r="D679" s="175">
        <v>299000</v>
      </c>
      <c r="E679" s="175">
        <v>299000</v>
      </c>
    </row>
    <row r="680" spans="1:5" s="35" customFormat="1" x14ac:dyDescent="0.2">
      <c r="A680" s="258">
        <v>423</v>
      </c>
      <c r="B680" s="259" t="s">
        <v>61</v>
      </c>
      <c r="C680" s="249">
        <f t="shared" ref="C680:E680" si="340">SUM(C681:C682)</f>
        <v>1195000</v>
      </c>
      <c r="D680" s="205">
        <f t="shared" si="340"/>
        <v>1393000</v>
      </c>
      <c r="E680" s="205">
        <f t="shared" si="340"/>
        <v>1443000</v>
      </c>
    </row>
    <row r="681" spans="1:5" s="263" customFormat="1" ht="25.5" x14ac:dyDescent="0.2">
      <c r="A681" s="260">
        <v>4231</v>
      </c>
      <c r="B681" s="261" t="s">
        <v>62</v>
      </c>
      <c r="C681" s="255">
        <v>697000</v>
      </c>
      <c r="D681" s="175">
        <v>796000</v>
      </c>
      <c r="E681" s="175">
        <v>796000</v>
      </c>
    </row>
    <row r="682" spans="1:5" s="263" customFormat="1" ht="25.5" x14ac:dyDescent="0.2">
      <c r="A682" s="260">
        <v>4233</v>
      </c>
      <c r="B682" s="261" t="s">
        <v>229</v>
      </c>
      <c r="C682" s="255">
        <v>498000</v>
      </c>
      <c r="D682" s="175">
        <v>597000</v>
      </c>
      <c r="E682" s="175">
        <v>647000</v>
      </c>
    </row>
    <row r="683" spans="1:5" s="35" customFormat="1" x14ac:dyDescent="0.2">
      <c r="A683" s="258">
        <v>426</v>
      </c>
      <c r="B683" s="259" t="s">
        <v>73</v>
      </c>
      <c r="C683" s="249">
        <f t="shared" ref="C683:E683" si="341">SUM(C684)</f>
        <v>140000</v>
      </c>
      <c r="D683" s="205">
        <f t="shared" si="341"/>
        <v>199000</v>
      </c>
      <c r="E683" s="205">
        <f t="shared" si="341"/>
        <v>299000</v>
      </c>
    </row>
    <row r="684" spans="1:5" s="263" customFormat="1" x14ac:dyDescent="0.2">
      <c r="A684" s="260">
        <v>4262</v>
      </c>
      <c r="B684" s="261" t="s">
        <v>89</v>
      </c>
      <c r="C684" s="255">
        <v>140000</v>
      </c>
      <c r="D684" s="175">
        <v>199000</v>
      </c>
      <c r="E684" s="175">
        <v>299000</v>
      </c>
    </row>
    <row r="685" spans="1:5" s="35" customFormat="1" ht="51" x14ac:dyDescent="0.2">
      <c r="A685" s="79" t="s">
        <v>358</v>
      </c>
      <c r="B685" s="80" t="s">
        <v>359</v>
      </c>
      <c r="C685" s="239">
        <f t="shared" ref="C685:E685" si="342">C686</f>
        <v>7000</v>
      </c>
      <c r="D685" s="81">
        <f t="shared" si="342"/>
        <v>3000</v>
      </c>
      <c r="E685" s="81">
        <f t="shared" si="342"/>
        <v>0</v>
      </c>
    </row>
    <row r="686" spans="1:5" s="35" customFormat="1" x14ac:dyDescent="0.2">
      <c r="A686" s="463" t="s">
        <v>77</v>
      </c>
      <c r="B686" s="464"/>
      <c r="C686" s="244">
        <f t="shared" ref="C686:E688" si="343">SUM(C687)</f>
        <v>7000</v>
      </c>
      <c r="D686" s="96">
        <f t="shared" si="343"/>
        <v>3000</v>
      </c>
      <c r="E686" s="96">
        <f t="shared" si="343"/>
        <v>0</v>
      </c>
    </row>
    <row r="687" spans="1:5" s="35" customFormat="1" x14ac:dyDescent="0.2">
      <c r="A687" s="95">
        <v>32</v>
      </c>
      <c r="B687" s="70" t="s">
        <v>334</v>
      </c>
      <c r="C687" s="235">
        <f t="shared" si="343"/>
        <v>7000</v>
      </c>
      <c r="D687" s="71">
        <f t="shared" si="343"/>
        <v>3000</v>
      </c>
      <c r="E687" s="71">
        <f t="shared" si="343"/>
        <v>0</v>
      </c>
    </row>
    <row r="688" spans="1:5" s="35" customFormat="1" x14ac:dyDescent="0.2">
      <c r="A688" s="126" t="s">
        <v>150</v>
      </c>
      <c r="B688" s="280" t="s">
        <v>12</v>
      </c>
      <c r="C688" s="235">
        <f t="shared" si="343"/>
        <v>7000</v>
      </c>
      <c r="D688" s="200">
        <f t="shared" si="343"/>
        <v>3000</v>
      </c>
      <c r="E688" s="200">
        <f t="shared" si="343"/>
        <v>0</v>
      </c>
    </row>
    <row r="689" spans="1:5" s="35" customFormat="1" x14ac:dyDescent="0.2">
      <c r="A689" s="120">
        <v>3213</v>
      </c>
      <c r="B689" s="424" t="s">
        <v>15</v>
      </c>
      <c r="C689" s="236">
        <v>7000</v>
      </c>
      <c r="D689" s="137">
        <v>3000</v>
      </c>
      <c r="E689" s="137"/>
    </row>
    <row r="690" spans="1:5" s="35" customFormat="1" ht="51" x14ac:dyDescent="0.2">
      <c r="A690" s="79" t="s">
        <v>360</v>
      </c>
      <c r="B690" s="80" t="s">
        <v>361</v>
      </c>
      <c r="C690" s="239">
        <f t="shared" ref="C690:E693" si="344">SUM(C691)</f>
        <v>7000</v>
      </c>
      <c r="D690" s="81">
        <f t="shared" si="344"/>
        <v>3000</v>
      </c>
      <c r="E690" s="81">
        <f t="shared" si="344"/>
        <v>0</v>
      </c>
    </row>
    <row r="691" spans="1:5" s="35" customFormat="1" x14ac:dyDescent="0.2">
      <c r="A691" s="463" t="s">
        <v>77</v>
      </c>
      <c r="B691" s="464"/>
      <c r="C691" s="244">
        <f t="shared" si="344"/>
        <v>7000</v>
      </c>
      <c r="D691" s="96">
        <f t="shared" si="344"/>
        <v>3000</v>
      </c>
      <c r="E691" s="96">
        <f t="shared" si="344"/>
        <v>0</v>
      </c>
    </row>
    <row r="692" spans="1:5" s="35" customFormat="1" x14ac:dyDescent="0.2">
      <c r="A692" s="95">
        <v>32</v>
      </c>
      <c r="B692" s="70" t="s">
        <v>334</v>
      </c>
      <c r="C692" s="235">
        <f t="shared" si="344"/>
        <v>7000</v>
      </c>
      <c r="D692" s="71">
        <f t="shared" si="344"/>
        <v>3000</v>
      </c>
      <c r="E692" s="71">
        <f t="shared" si="344"/>
        <v>0</v>
      </c>
    </row>
    <row r="693" spans="1:5" s="35" customFormat="1" x14ac:dyDescent="0.2">
      <c r="A693" s="126" t="s">
        <v>150</v>
      </c>
      <c r="B693" s="280" t="s">
        <v>12</v>
      </c>
      <c r="C693" s="235">
        <f t="shared" si="344"/>
        <v>7000</v>
      </c>
      <c r="D693" s="200">
        <f t="shared" si="344"/>
        <v>3000</v>
      </c>
      <c r="E693" s="200">
        <f t="shared" si="344"/>
        <v>0</v>
      </c>
    </row>
    <row r="694" spans="1:5" s="38" customFormat="1" ht="12.75" customHeight="1" x14ac:dyDescent="0.2">
      <c r="A694" s="120">
        <v>3213</v>
      </c>
      <c r="B694" s="424" t="s">
        <v>15</v>
      </c>
      <c r="C694" s="236">
        <v>7000</v>
      </c>
      <c r="D694" s="137">
        <v>3000</v>
      </c>
      <c r="E694" s="137"/>
    </row>
    <row r="695" spans="1:5" s="38" customFormat="1" ht="21.75" customHeight="1" x14ac:dyDescent="0.2">
      <c r="A695" s="93" t="s">
        <v>196</v>
      </c>
      <c r="B695" s="93" t="s">
        <v>197</v>
      </c>
      <c r="C695" s="251">
        <f t="shared" ref="C695:E695" si="345">SUM(C696)</f>
        <v>858277740</v>
      </c>
      <c r="D695" s="94">
        <f t="shared" si="345"/>
        <v>848849288</v>
      </c>
      <c r="E695" s="94">
        <f t="shared" si="345"/>
        <v>849646573</v>
      </c>
    </row>
    <row r="696" spans="1:5" s="38" customFormat="1" ht="16.5" customHeight="1" x14ac:dyDescent="0.2">
      <c r="A696" s="41"/>
      <c r="B696" s="41" t="s">
        <v>198</v>
      </c>
      <c r="C696" s="252">
        <f t="shared" ref="C696:D696" si="346">SUM(C697:C698)</f>
        <v>858277740</v>
      </c>
      <c r="D696" s="44">
        <f t="shared" si="346"/>
        <v>848849288</v>
      </c>
      <c r="E696" s="44">
        <f t="shared" ref="E696" si="347">SUM(E697:E698)</f>
        <v>849646573</v>
      </c>
    </row>
    <row r="697" spans="1:5" s="40" customFormat="1" x14ac:dyDescent="0.2">
      <c r="A697" s="42"/>
      <c r="B697" s="46" t="s">
        <v>199</v>
      </c>
      <c r="C697" s="253">
        <f t="shared" ref="C697:E697" si="348">SUM(C9,C23,C84,C105,C134,C148,C199,C214,C244,C296,C15)</f>
        <v>827140740</v>
      </c>
      <c r="D697" s="45">
        <f t="shared" si="348"/>
        <v>829001188</v>
      </c>
      <c r="E697" s="45">
        <f t="shared" si="348"/>
        <v>826966573</v>
      </c>
    </row>
    <row r="698" spans="1:5" s="40" customFormat="1" x14ac:dyDescent="0.2">
      <c r="A698" s="43"/>
      <c r="B698" s="47" t="s">
        <v>200</v>
      </c>
      <c r="C698" s="489">
        <f t="shared" ref="C698:E698" si="349">C328+C352+C375+C403+C434+C460+C496+C532+C546+C551+C563+C569+C631+C662+C686+C691+C612+C602+C598</f>
        <v>31137000</v>
      </c>
      <c r="D698" s="490">
        <f t="shared" si="349"/>
        <v>19848100</v>
      </c>
      <c r="E698" s="490">
        <f t="shared" si="349"/>
        <v>22680000</v>
      </c>
    </row>
    <row r="699" spans="1:5" s="121" customFormat="1" ht="26.25" customHeight="1" x14ac:dyDescent="0.25">
      <c r="B699" s="426"/>
      <c r="C699" s="211"/>
      <c r="D699" s="211"/>
    </row>
  </sheetData>
  <mergeCells count="38">
    <mergeCell ref="A9:B9"/>
    <mergeCell ref="A199:B199"/>
    <mergeCell ref="A134:B134"/>
    <mergeCell ref="A148:B148"/>
    <mergeCell ref="A105:B105"/>
    <mergeCell ref="A84:B84"/>
    <mergeCell ref="A16:B16"/>
    <mergeCell ref="A23:B23"/>
    <mergeCell ref="A2:E2"/>
    <mergeCell ref="A3:E3"/>
    <mergeCell ref="A540:B540"/>
    <mergeCell ref="A496:B496"/>
    <mergeCell ref="A214:B214"/>
    <mergeCell ref="A244:B244"/>
    <mergeCell ref="A260:B260"/>
    <mergeCell ref="A328:B328"/>
    <mergeCell ref="A352:B352"/>
    <mergeCell ref="A348:B348"/>
    <mergeCell ref="A296:B296"/>
    <mergeCell ref="A273:B273"/>
    <mergeCell ref="A315:B315"/>
    <mergeCell ref="A612:B612"/>
    <mergeCell ref="A691:B691"/>
    <mergeCell ref="A686:B686"/>
    <mergeCell ref="A546:B546"/>
    <mergeCell ref="A598:B598"/>
    <mergeCell ref="A602:B602"/>
    <mergeCell ref="A551:B551"/>
    <mergeCell ref="A563:B563"/>
    <mergeCell ref="A569:B569"/>
    <mergeCell ref="A631:B631"/>
    <mergeCell ref="A662:B662"/>
    <mergeCell ref="A460:B460"/>
    <mergeCell ref="A532:B532"/>
    <mergeCell ref="C4:E4"/>
    <mergeCell ref="A375:B375"/>
    <mergeCell ref="A403:B403"/>
    <mergeCell ref="A434:B434"/>
  </mergeCells>
  <pageMargins left="0.98425196850393704" right="0" top="0.55118110236220474" bottom="0.55118110236220474" header="0.31496062992125984" footer="0.31496062992125984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9"/>
  <sheetViews>
    <sheetView zoomScale="110" zoomScaleNormal="110" workbookViewId="0">
      <pane ySplit="5" topLeftCell="A1064" activePane="bottomLeft" state="frozen"/>
      <selection pane="bottomLeft" activeCell="A1077" sqref="A1077"/>
    </sheetView>
  </sheetViews>
  <sheetFormatPr defaultRowHeight="12.75" x14ac:dyDescent="0.2"/>
  <cols>
    <col min="1" max="1" width="9.7109375" style="11" customWidth="1"/>
    <col min="2" max="2" width="37.7109375" style="11" customWidth="1"/>
    <col min="3" max="3" width="11" style="11" customWidth="1"/>
    <col min="4" max="4" width="11.85546875" style="11" customWidth="1"/>
    <col min="5" max="5" width="11.5703125" style="11" customWidth="1"/>
    <col min="6" max="16384" width="9.140625" style="11"/>
  </cols>
  <sheetData>
    <row r="1" spans="1:5" ht="18" customHeight="1" x14ac:dyDescent="0.2">
      <c r="C1" s="31"/>
      <c r="D1" s="31"/>
      <c r="E1" s="488" t="s">
        <v>448</v>
      </c>
    </row>
    <row r="2" spans="1:5" ht="18" customHeight="1" x14ac:dyDescent="0.25">
      <c r="A2" s="487" t="s">
        <v>443</v>
      </c>
      <c r="B2" s="487"/>
      <c r="C2" s="487"/>
      <c r="D2" s="487"/>
      <c r="E2" s="487"/>
    </row>
    <row r="3" spans="1:5" ht="18" customHeight="1" x14ac:dyDescent="0.2">
      <c r="A3" s="461" t="s">
        <v>445</v>
      </c>
      <c r="B3" s="461"/>
      <c r="C3" s="461"/>
      <c r="D3" s="461"/>
      <c r="E3" s="461"/>
    </row>
    <row r="4" spans="1:5" x14ac:dyDescent="0.2">
      <c r="C4" s="480" t="s">
        <v>442</v>
      </c>
      <c r="D4" s="480"/>
      <c r="E4" s="480"/>
    </row>
    <row r="5" spans="1:5" ht="37.5" customHeight="1" x14ac:dyDescent="0.2">
      <c r="A5" s="491" t="s">
        <v>93</v>
      </c>
      <c r="B5" s="491" t="s">
        <v>94</v>
      </c>
      <c r="C5" s="492" t="s">
        <v>326</v>
      </c>
      <c r="D5" s="492" t="s">
        <v>327</v>
      </c>
      <c r="E5" s="492" t="s">
        <v>328</v>
      </c>
    </row>
    <row r="6" spans="1:5" s="29" customFormat="1" ht="24" customHeight="1" x14ac:dyDescent="0.2">
      <c r="A6" s="493" t="s">
        <v>91</v>
      </c>
      <c r="B6" s="494" t="s">
        <v>0</v>
      </c>
      <c r="C6" s="495">
        <f t="shared" ref="C6:E6" si="0">SUM(C7)</f>
        <v>193322414</v>
      </c>
      <c r="D6" s="495">
        <f t="shared" si="0"/>
        <v>114492000</v>
      </c>
      <c r="E6" s="495">
        <f t="shared" si="0"/>
        <v>117734000</v>
      </c>
    </row>
    <row r="7" spans="1:5" s="29" customFormat="1" ht="24" customHeight="1" x14ac:dyDescent="0.2">
      <c r="A7" s="496" t="s">
        <v>92</v>
      </c>
      <c r="B7" s="497" t="s">
        <v>0</v>
      </c>
      <c r="C7" s="498">
        <f t="shared" ref="C7:E7" si="1">SUM(C8,C66,C87,C113,C120,C134,C138,C173,C237,C279,C334,C353,C371,C408,C442,C493,C517,C533,C538,C542,C603,C614,C619,C624,C671,C720,C781,C818,C828,C854,C866,C887,C899,C946,C990,C1037,C1058)</f>
        <v>193322414</v>
      </c>
      <c r="D7" s="498">
        <f t="shared" si="1"/>
        <v>114492000</v>
      </c>
      <c r="E7" s="498">
        <f t="shared" si="1"/>
        <v>117734000</v>
      </c>
    </row>
    <row r="8" spans="1:5" ht="24.95" customHeight="1" x14ac:dyDescent="0.2">
      <c r="A8" s="499" t="s">
        <v>2</v>
      </c>
      <c r="B8" s="500" t="s">
        <v>3</v>
      </c>
      <c r="C8" s="501">
        <f t="shared" ref="C8:E8" si="2">SUM(C9,C12,C15,C29,C41)</f>
        <v>28406000</v>
      </c>
      <c r="D8" s="501">
        <f t="shared" si="2"/>
        <v>28406000</v>
      </c>
      <c r="E8" s="501">
        <f t="shared" si="2"/>
        <v>28406000</v>
      </c>
    </row>
    <row r="9" spans="1:5" ht="18" customHeight="1" x14ac:dyDescent="0.2">
      <c r="A9" s="502" t="s">
        <v>95</v>
      </c>
      <c r="B9" s="502"/>
      <c r="C9" s="503">
        <f t="shared" ref="C9:E9" si="3">SUM(C10)</f>
        <v>1600000</v>
      </c>
      <c r="D9" s="503">
        <f t="shared" si="3"/>
        <v>1600000</v>
      </c>
      <c r="E9" s="503">
        <f t="shared" si="3"/>
        <v>1600000</v>
      </c>
    </row>
    <row r="10" spans="1:5" x14ac:dyDescent="0.2">
      <c r="A10" s="504">
        <v>322</v>
      </c>
      <c r="B10" s="505" t="s">
        <v>16</v>
      </c>
      <c r="C10" s="506">
        <f t="shared" ref="C10:E10" si="4">SUM(C11)</f>
        <v>1600000</v>
      </c>
      <c r="D10" s="506">
        <f t="shared" si="4"/>
        <v>1600000</v>
      </c>
      <c r="E10" s="506">
        <f t="shared" si="4"/>
        <v>1600000</v>
      </c>
    </row>
    <row r="11" spans="1:5" x14ac:dyDescent="0.2">
      <c r="A11" s="507">
        <v>3222</v>
      </c>
      <c r="B11" s="410" t="s">
        <v>18</v>
      </c>
      <c r="C11" s="411">
        <v>1600000</v>
      </c>
      <c r="D11" s="411">
        <v>1600000</v>
      </c>
      <c r="E11" s="411">
        <v>1600000</v>
      </c>
    </row>
    <row r="12" spans="1:5" customFormat="1" ht="18" customHeight="1" x14ac:dyDescent="0.25">
      <c r="A12" s="508" t="s">
        <v>98</v>
      </c>
      <c r="B12" s="508"/>
      <c r="C12" s="509">
        <f t="shared" ref="C12:E13" si="5">SUM(C13)</f>
        <v>26550000</v>
      </c>
      <c r="D12" s="509">
        <f t="shared" si="5"/>
        <v>26550000</v>
      </c>
      <c r="E12" s="509">
        <f t="shared" si="5"/>
        <v>26550000</v>
      </c>
    </row>
    <row r="13" spans="1:5" customFormat="1" ht="15" x14ac:dyDescent="0.25">
      <c r="A13" s="510">
        <v>323</v>
      </c>
      <c r="B13" s="511" t="s">
        <v>23</v>
      </c>
      <c r="C13" s="427">
        <f t="shared" si="5"/>
        <v>26550000</v>
      </c>
      <c r="D13" s="427">
        <f t="shared" si="5"/>
        <v>26550000</v>
      </c>
      <c r="E13" s="427">
        <f t="shared" si="5"/>
        <v>26550000</v>
      </c>
    </row>
    <row r="14" spans="1:5" customFormat="1" ht="15" x14ac:dyDescent="0.25">
      <c r="A14" s="436">
        <v>3239</v>
      </c>
      <c r="B14" s="405" t="s">
        <v>31</v>
      </c>
      <c r="C14" s="406">
        <v>26550000</v>
      </c>
      <c r="D14" s="406">
        <v>26550000</v>
      </c>
      <c r="E14" s="406">
        <v>26550000</v>
      </c>
    </row>
    <row r="15" spans="1:5" customFormat="1" ht="18" customHeight="1" x14ac:dyDescent="0.25">
      <c r="A15" s="508" t="s">
        <v>107</v>
      </c>
      <c r="B15" s="508"/>
      <c r="C15" s="512">
        <f t="shared" ref="C15:E15" si="6">SUM(C16,C18,C21,C23,C25,C27)</f>
        <v>149000</v>
      </c>
      <c r="D15" s="512">
        <f t="shared" si="6"/>
        <v>149000</v>
      </c>
      <c r="E15" s="512">
        <f t="shared" si="6"/>
        <v>149000</v>
      </c>
    </row>
    <row r="16" spans="1:5" customFormat="1" ht="18" customHeight="1" x14ac:dyDescent="0.25">
      <c r="A16" s="433">
        <v>311</v>
      </c>
      <c r="B16" s="505" t="s">
        <v>5</v>
      </c>
      <c r="C16" s="427">
        <f t="shared" ref="C16:E16" si="7">SUM(C17)</f>
        <v>7000</v>
      </c>
      <c r="D16" s="427">
        <f t="shared" si="7"/>
        <v>7000</v>
      </c>
      <c r="E16" s="427">
        <f t="shared" si="7"/>
        <v>7000</v>
      </c>
    </row>
    <row r="17" spans="1:5" customFormat="1" ht="18" customHeight="1" x14ac:dyDescent="0.25">
      <c r="A17" s="408">
        <v>3111</v>
      </c>
      <c r="B17" s="431" t="s">
        <v>5</v>
      </c>
      <c r="C17" s="406">
        <v>7000</v>
      </c>
      <c r="D17" s="406">
        <v>7000</v>
      </c>
      <c r="E17" s="406">
        <v>7000</v>
      </c>
    </row>
    <row r="18" spans="1:5" customFormat="1" ht="15" x14ac:dyDescent="0.25">
      <c r="A18" s="433">
        <v>321</v>
      </c>
      <c r="B18" s="511" t="s">
        <v>12</v>
      </c>
      <c r="C18" s="427">
        <f t="shared" ref="C18:E18" si="8">SUM(C19,C20)</f>
        <v>135000</v>
      </c>
      <c r="D18" s="427">
        <f t="shared" si="8"/>
        <v>135000</v>
      </c>
      <c r="E18" s="427">
        <f t="shared" si="8"/>
        <v>135000</v>
      </c>
    </row>
    <row r="19" spans="1:5" customFormat="1" ht="15" x14ac:dyDescent="0.25">
      <c r="A19" s="408">
        <v>3211</v>
      </c>
      <c r="B19" s="431" t="s">
        <v>13</v>
      </c>
      <c r="C19" s="513">
        <v>133000</v>
      </c>
      <c r="D19" s="513">
        <v>133000</v>
      </c>
      <c r="E19" s="513">
        <v>133000</v>
      </c>
    </row>
    <row r="20" spans="1:5" customFormat="1" ht="15" x14ac:dyDescent="0.25">
      <c r="A20" s="408">
        <v>3214</v>
      </c>
      <c r="B20" s="431" t="s">
        <v>122</v>
      </c>
      <c r="C20" s="406">
        <v>2000</v>
      </c>
      <c r="D20" s="406">
        <v>2000</v>
      </c>
      <c r="E20" s="406">
        <v>2000</v>
      </c>
    </row>
    <row r="21" spans="1:5" customFormat="1" ht="15" hidden="1" customHeight="1" x14ac:dyDescent="0.25">
      <c r="A21" s="433">
        <v>322</v>
      </c>
      <c r="B21" s="511" t="s">
        <v>16</v>
      </c>
      <c r="C21" s="427">
        <f t="shared" ref="C21:E23" si="9">SUM(C22)</f>
        <v>0</v>
      </c>
      <c r="D21" s="427">
        <f t="shared" si="9"/>
        <v>0</v>
      </c>
      <c r="E21" s="427">
        <f t="shared" si="9"/>
        <v>0</v>
      </c>
    </row>
    <row r="22" spans="1:5" s="49" customFormat="1" ht="11.25" hidden="1" customHeight="1" x14ac:dyDescent="0.25">
      <c r="A22" s="408">
        <v>3223</v>
      </c>
      <c r="B22" s="431" t="s">
        <v>19</v>
      </c>
      <c r="C22" s="406"/>
      <c r="D22" s="406"/>
      <c r="E22" s="406"/>
    </row>
    <row r="23" spans="1:5" customFormat="1" ht="15" hidden="1" customHeight="1" x14ac:dyDescent="0.25">
      <c r="A23" s="433">
        <v>329</v>
      </c>
      <c r="B23" s="511" t="s">
        <v>33</v>
      </c>
      <c r="C23" s="427">
        <f t="shared" si="9"/>
        <v>0</v>
      </c>
      <c r="D23" s="427">
        <f t="shared" si="9"/>
        <v>0</v>
      </c>
      <c r="E23" s="427">
        <f t="shared" si="9"/>
        <v>0</v>
      </c>
    </row>
    <row r="24" spans="1:5" s="49" customFormat="1" ht="14.25" hidden="1" customHeight="1" x14ac:dyDescent="0.25">
      <c r="A24" s="408">
        <v>3292</v>
      </c>
      <c r="B24" s="431" t="s">
        <v>35</v>
      </c>
      <c r="C24" s="406"/>
      <c r="D24" s="406"/>
      <c r="E24" s="406"/>
    </row>
    <row r="25" spans="1:5" s="48" customFormat="1" ht="14.25" hidden="1" customHeight="1" x14ac:dyDescent="0.25">
      <c r="A25" s="433">
        <v>412</v>
      </c>
      <c r="B25" s="432" t="s">
        <v>67</v>
      </c>
      <c r="C25" s="427">
        <f t="shared" ref="C25:E25" si="10">SUM(C26)</f>
        <v>0</v>
      </c>
      <c r="D25" s="427">
        <f t="shared" si="10"/>
        <v>0</v>
      </c>
      <c r="E25" s="427">
        <f t="shared" si="10"/>
        <v>0</v>
      </c>
    </row>
    <row r="26" spans="1:5" s="49" customFormat="1" ht="14.25" hidden="1" customHeight="1" x14ac:dyDescent="0.25">
      <c r="A26" s="408">
        <v>4123</v>
      </c>
      <c r="B26" s="431" t="s">
        <v>68</v>
      </c>
      <c r="C26" s="406"/>
      <c r="D26" s="406"/>
      <c r="E26" s="406"/>
    </row>
    <row r="27" spans="1:5" s="49" customFormat="1" ht="15" x14ac:dyDescent="0.25">
      <c r="A27" s="433">
        <v>422</v>
      </c>
      <c r="B27" s="432" t="s">
        <v>53</v>
      </c>
      <c r="C27" s="427">
        <f t="shared" ref="C27:E27" si="11">SUM(C28)</f>
        <v>7000</v>
      </c>
      <c r="D27" s="427">
        <f t="shared" si="11"/>
        <v>7000</v>
      </c>
      <c r="E27" s="427">
        <f t="shared" si="11"/>
        <v>7000</v>
      </c>
    </row>
    <row r="28" spans="1:5" s="49" customFormat="1" ht="15" x14ac:dyDescent="0.25">
      <c r="A28" s="408">
        <v>4223</v>
      </c>
      <c r="B28" s="431" t="s">
        <v>59</v>
      </c>
      <c r="C28" s="406">
        <v>7000</v>
      </c>
      <c r="D28" s="406">
        <v>7000</v>
      </c>
      <c r="E28" s="406">
        <v>7000</v>
      </c>
    </row>
    <row r="29" spans="1:5" customFormat="1" ht="18" customHeight="1" x14ac:dyDescent="0.25">
      <c r="A29" s="508" t="s">
        <v>114</v>
      </c>
      <c r="B29" s="508"/>
      <c r="C29" s="512">
        <f t="shared" ref="C29:D29" si="12">SUM(C32,C36,C30)</f>
        <v>40000</v>
      </c>
      <c r="D29" s="512">
        <f t="shared" si="12"/>
        <v>40000</v>
      </c>
      <c r="E29" s="512">
        <f t="shared" ref="E29" si="13">SUM(E32,E36,E30)</f>
        <v>40000</v>
      </c>
    </row>
    <row r="30" spans="1:5" customFormat="1" ht="15" hidden="1" customHeight="1" x14ac:dyDescent="0.25">
      <c r="A30" s="510">
        <v>322</v>
      </c>
      <c r="B30" s="505" t="s">
        <v>16</v>
      </c>
      <c r="C30" s="514">
        <f t="shared" ref="C30:E30" si="14">SUM(C31)</f>
        <v>0</v>
      </c>
      <c r="D30" s="514">
        <f t="shared" si="14"/>
        <v>0</v>
      </c>
      <c r="E30" s="514">
        <f t="shared" si="14"/>
        <v>0</v>
      </c>
    </row>
    <row r="31" spans="1:5" s="122" customFormat="1" ht="15" hidden="1" customHeight="1" x14ac:dyDescent="0.25">
      <c r="A31" s="436">
        <v>3224</v>
      </c>
      <c r="B31" s="405" t="s">
        <v>113</v>
      </c>
      <c r="C31" s="515"/>
      <c r="D31" s="515"/>
      <c r="E31" s="515"/>
    </row>
    <row r="32" spans="1:5" customFormat="1" ht="14.25" customHeight="1" x14ac:dyDescent="0.25">
      <c r="A32" s="510">
        <v>323</v>
      </c>
      <c r="B32" s="511" t="s">
        <v>23</v>
      </c>
      <c r="C32" s="514">
        <f t="shared" ref="C32:D32" si="15">SUM(C33:C35)</f>
        <v>40000</v>
      </c>
      <c r="D32" s="514">
        <f t="shared" si="15"/>
        <v>40000</v>
      </c>
      <c r="E32" s="514">
        <f t="shared" ref="E32" si="16">SUM(E33:E35)</f>
        <v>40000</v>
      </c>
    </row>
    <row r="33" spans="1:5" customFormat="1" ht="15" hidden="1" customHeight="1" x14ac:dyDescent="0.25">
      <c r="A33" s="436" t="s">
        <v>162</v>
      </c>
      <c r="B33" s="405" t="s">
        <v>25</v>
      </c>
      <c r="C33" s="516"/>
      <c r="D33" s="516"/>
      <c r="E33" s="516"/>
    </row>
    <row r="34" spans="1:5" s="122" customFormat="1" ht="15" hidden="1" customHeight="1" x14ac:dyDescent="0.25">
      <c r="A34" s="436">
        <v>3237</v>
      </c>
      <c r="B34" s="517" t="s">
        <v>30</v>
      </c>
      <c r="C34" s="515"/>
      <c r="D34" s="515"/>
      <c r="E34" s="515"/>
    </row>
    <row r="35" spans="1:5" customFormat="1" ht="15" customHeight="1" x14ac:dyDescent="0.25">
      <c r="A35" s="436">
        <v>3239</v>
      </c>
      <c r="B35" s="405" t="s">
        <v>31</v>
      </c>
      <c r="C35" s="518">
        <v>40000</v>
      </c>
      <c r="D35" s="518">
        <v>40000</v>
      </c>
      <c r="E35" s="518">
        <v>40000</v>
      </c>
    </row>
    <row r="36" spans="1:5" customFormat="1" ht="22.5" hidden="1" customHeight="1" x14ac:dyDescent="0.25">
      <c r="A36" s="510">
        <v>324</v>
      </c>
      <c r="B36" s="511" t="s">
        <v>32</v>
      </c>
      <c r="C36" s="519">
        <f t="shared" ref="C36:E36" si="17">SUM(C37)</f>
        <v>0</v>
      </c>
      <c r="D36" s="519">
        <f t="shared" si="17"/>
        <v>0</v>
      </c>
      <c r="E36" s="519">
        <f t="shared" si="17"/>
        <v>0</v>
      </c>
    </row>
    <row r="37" spans="1:5" customFormat="1" ht="14.25" hidden="1" customHeight="1" x14ac:dyDescent="0.25">
      <c r="A37" s="436">
        <v>3241</v>
      </c>
      <c r="B37" s="405" t="s">
        <v>32</v>
      </c>
      <c r="C37" s="513">
        <v>0</v>
      </c>
      <c r="D37" s="513">
        <v>0</v>
      </c>
      <c r="E37" s="513">
        <v>0</v>
      </c>
    </row>
    <row r="38" spans="1:5" customFormat="1" ht="18" hidden="1" customHeight="1" x14ac:dyDescent="0.25">
      <c r="A38" s="508" t="s">
        <v>234</v>
      </c>
      <c r="B38" s="508"/>
      <c r="C38" s="512">
        <f t="shared" ref="C38:E39" si="18">SUM(C39)</f>
        <v>0</v>
      </c>
      <c r="D38" s="512">
        <f t="shared" si="18"/>
        <v>0</v>
      </c>
      <c r="E38" s="512">
        <f t="shared" si="18"/>
        <v>0</v>
      </c>
    </row>
    <row r="39" spans="1:5" customFormat="1" ht="15" hidden="1" x14ac:dyDescent="0.25">
      <c r="A39" s="433">
        <v>321</v>
      </c>
      <c r="B39" s="511" t="s">
        <v>12</v>
      </c>
      <c r="C39" s="427">
        <f t="shared" si="18"/>
        <v>0</v>
      </c>
      <c r="D39" s="427">
        <f t="shared" si="18"/>
        <v>0</v>
      </c>
      <c r="E39" s="427">
        <f t="shared" si="18"/>
        <v>0</v>
      </c>
    </row>
    <row r="40" spans="1:5" customFormat="1" ht="15" hidden="1" x14ac:dyDescent="0.25">
      <c r="A40" s="408">
        <v>3211</v>
      </c>
      <c r="B40" s="431" t="s">
        <v>13</v>
      </c>
      <c r="C40" s="428"/>
      <c r="D40" s="428"/>
      <c r="E40" s="428"/>
    </row>
    <row r="41" spans="1:5" customFormat="1" ht="18.75" customHeight="1" x14ac:dyDescent="0.25">
      <c r="A41" s="508" t="s">
        <v>121</v>
      </c>
      <c r="B41" s="508"/>
      <c r="C41" s="512">
        <f t="shared" ref="C41:D41" si="19">SUM(C42,C49,C59,C61,C63)</f>
        <v>67000</v>
      </c>
      <c r="D41" s="512">
        <f t="shared" si="19"/>
        <v>67000</v>
      </c>
      <c r="E41" s="512">
        <f t="shared" ref="E41" si="20">SUM(E42,E49,E59,E61,E63)</f>
        <v>67000</v>
      </c>
    </row>
    <row r="42" spans="1:5" hidden="1" x14ac:dyDescent="0.2">
      <c r="A42" s="504">
        <v>322</v>
      </c>
      <c r="B42" s="505" t="s">
        <v>16</v>
      </c>
      <c r="C42" s="429">
        <f t="shared" ref="C42:D42" si="21">SUM(C43:C48)</f>
        <v>0</v>
      </c>
      <c r="D42" s="429">
        <f t="shared" si="21"/>
        <v>0</v>
      </c>
      <c r="E42" s="429">
        <f t="shared" ref="E42" si="22">SUM(E43:E48)</f>
        <v>0</v>
      </c>
    </row>
    <row r="43" spans="1:5" hidden="1" x14ac:dyDescent="0.2">
      <c r="A43" s="507">
        <v>3221</v>
      </c>
      <c r="B43" s="410" t="s">
        <v>17</v>
      </c>
      <c r="C43" s="412"/>
      <c r="D43" s="412"/>
      <c r="E43" s="412"/>
    </row>
    <row r="44" spans="1:5" hidden="1" x14ac:dyDescent="0.2">
      <c r="A44" s="507">
        <v>3222</v>
      </c>
      <c r="B44" s="410" t="s">
        <v>18</v>
      </c>
      <c r="C44" s="412"/>
      <c r="D44" s="412"/>
      <c r="E44" s="412"/>
    </row>
    <row r="45" spans="1:5" hidden="1" x14ac:dyDescent="0.2">
      <c r="A45" s="507">
        <v>3223</v>
      </c>
      <c r="B45" s="410" t="s">
        <v>19</v>
      </c>
      <c r="C45" s="412"/>
      <c r="D45" s="412"/>
      <c r="E45" s="412"/>
    </row>
    <row r="46" spans="1:5" hidden="1" x14ac:dyDescent="0.2">
      <c r="A46" s="507">
        <v>3224</v>
      </c>
      <c r="B46" s="410" t="s">
        <v>20</v>
      </c>
      <c r="C46" s="412"/>
      <c r="D46" s="412"/>
      <c r="E46" s="412"/>
    </row>
    <row r="47" spans="1:5" hidden="1" x14ac:dyDescent="0.2">
      <c r="A47" s="507">
        <v>3225</v>
      </c>
      <c r="B47" s="410" t="s">
        <v>21</v>
      </c>
      <c r="C47" s="412"/>
      <c r="D47" s="412"/>
      <c r="E47" s="412"/>
    </row>
    <row r="48" spans="1:5" hidden="1" x14ac:dyDescent="0.2">
      <c r="A48" s="507">
        <v>3227</v>
      </c>
      <c r="B48" s="410" t="s">
        <v>22</v>
      </c>
      <c r="C48" s="412"/>
      <c r="D48" s="412"/>
      <c r="E48" s="412"/>
    </row>
    <row r="49" spans="1:5" ht="15.75" customHeight="1" x14ac:dyDescent="0.2">
      <c r="A49" s="504">
        <v>323</v>
      </c>
      <c r="B49" s="505" t="s">
        <v>23</v>
      </c>
      <c r="C49" s="429">
        <f t="shared" ref="C49:D49" si="23">SUM(C50:C58)</f>
        <v>2000</v>
      </c>
      <c r="D49" s="429">
        <f t="shared" si="23"/>
        <v>2000</v>
      </c>
      <c r="E49" s="429">
        <f t="shared" ref="E49" si="24">SUM(E50:E58)</f>
        <v>2000</v>
      </c>
    </row>
    <row r="50" spans="1:5" hidden="1" x14ac:dyDescent="0.2">
      <c r="A50" s="507">
        <v>3231</v>
      </c>
      <c r="B50" s="410" t="s">
        <v>24</v>
      </c>
      <c r="C50" s="412"/>
      <c r="D50" s="412"/>
      <c r="E50" s="412"/>
    </row>
    <row r="51" spans="1:5" ht="3" hidden="1" customHeight="1" x14ac:dyDescent="0.2">
      <c r="A51" s="507">
        <v>3232</v>
      </c>
      <c r="B51" s="410" t="s">
        <v>25</v>
      </c>
      <c r="C51" s="412"/>
      <c r="D51" s="412"/>
      <c r="E51" s="412"/>
    </row>
    <row r="52" spans="1:5" x14ac:dyDescent="0.2">
      <c r="A52" s="507">
        <v>3233</v>
      </c>
      <c r="B52" s="410" t="s">
        <v>26</v>
      </c>
      <c r="C52" s="411">
        <v>2000</v>
      </c>
      <c r="D52" s="411">
        <v>2000</v>
      </c>
      <c r="E52" s="411">
        <v>2000</v>
      </c>
    </row>
    <row r="53" spans="1:5" hidden="1" x14ac:dyDescent="0.2">
      <c r="A53" s="507">
        <v>3234</v>
      </c>
      <c r="B53" s="410" t="s">
        <v>27</v>
      </c>
      <c r="C53" s="411"/>
      <c r="D53" s="411"/>
      <c r="E53" s="411"/>
    </row>
    <row r="54" spans="1:5" hidden="1" x14ac:dyDescent="0.2">
      <c r="A54" s="507">
        <v>3235</v>
      </c>
      <c r="B54" s="410" t="s">
        <v>28</v>
      </c>
      <c r="C54" s="411"/>
      <c r="D54" s="411"/>
      <c r="E54" s="411"/>
    </row>
    <row r="55" spans="1:5" hidden="1" x14ac:dyDescent="0.2">
      <c r="A55" s="507">
        <v>3236</v>
      </c>
      <c r="B55" s="410" t="s">
        <v>29</v>
      </c>
      <c r="C55" s="411"/>
      <c r="D55" s="411"/>
      <c r="E55" s="411"/>
    </row>
    <row r="56" spans="1:5" hidden="1" x14ac:dyDescent="0.2">
      <c r="A56" s="507">
        <v>3237</v>
      </c>
      <c r="B56" s="410" t="s">
        <v>30</v>
      </c>
      <c r="C56" s="411"/>
      <c r="D56" s="411"/>
      <c r="E56" s="411"/>
    </row>
    <row r="57" spans="1:5" hidden="1" x14ac:dyDescent="0.2">
      <c r="A57" s="507">
        <v>3238</v>
      </c>
      <c r="B57" s="410" t="s">
        <v>70</v>
      </c>
      <c r="C57" s="411"/>
      <c r="D57" s="411"/>
      <c r="E57" s="411"/>
    </row>
    <row r="58" spans="1:5" hidden="1" x14ac:dyDescent="0.2">
      <c r="A58" s="507">
        <v>3239</v>
      </c>
      <c r="B58" s="410" t="s">
        <v>31</v>
      </c>
      <c r="C58" s="411"/>
      <c r="D58" s="411"/>
      <c r="E58" s="411"/>
    </row>
    <row r="59" spans="1:5" customFormat="1" ht="15" hidden="1" customHeight="1" x14ac:dyDescent="0.25">
      <c r="A59" s="510">
        <v>323</v>
      </c>
      <c r="B59" s="511" t="s">
        <v>23</v>
      </c>
      <c r="C59" s="514">
        <f t="shared" ref="C59:E59" si="25">SUM(C60)</f>
        <v>0</v>
      </c>
      <c r="D59" s="514">
        <f t="shared" si="25"/>
        <v>0</v>
      </c>
      <c r="E59" s="514">
        <f t="shared" si="25"/>
        <v>0</v>
      </c>
    </row>
    <row r="60" spans="1:5" customFormat="1" ht="15" hidden="1" customHeight="1" x14ac:dyDescent="0.25">
      <c r="A60" s="417">
        <v>3238</v>
      </c>
      <c r="B60" s="520" t="s">
        <v>70</v>
      </c>
      <c r="C60" s="518"/>
      <c r="D60" s="518"/>
      <c r="E60" s="518"/>
    </row>
    <row r="61" spans="1:5" customFormat="1" ht="15" x14ac:dyDescent="0.25">
      <c r="A61" s="510">
        <v>329</v>
      </c>
      <c r="B61" s="511" t="s">
        <v>33</v>
      </c>
      <c r="C61" s="506">
        <f t="shared" ref="C61:E61" si="26">SUM(C62)</f>
        <v>65000</v>
      </c>
      <c r="D61" s="506">
        <f t="shared" si="26"/>
        <v>65000</v>
      </c>
      <c r="E61" s="506">
        <f t="shared" si="26"/>
        <v>65000</v>
      </c>
    </row>
    <row r="62" spans="1:5" customFormat="1" ht="12.75" customHeight="1" x14ac:dyDescent="0.25">
      <c r="A62" s="436">
        <v>3299</v>
      </c>
      <c r="B62" s="405" t="s">
        <v>33</v>
      </c>
      <c r="C62" s="428">
        <v>65000</v>
      </c>
      <c r="D62" s="428">
        <v>65000</v>
      </c>
      <c r="E62" s="428">
        <v>65000</v>
      </c>
    </row>
    <row r="63" spans="1:5" s="48" customFormat="1" ht="15" hidden="1" x14ac:dyDescent="0.25">
      <c r="A63" s="521">
        <v>422</v>
      </c>
      <c r="B63" s="432" t="s">
        <v>53</v>
      </c>
      <c r="C63" s="427">
        <f t="shared" ref="C63:D63" si="27">SUM(C64:C65)</f>
        <v>0</v>
      </c>
      <c r="D63" s="427">
        <f t="shared" si="27"/>
        <v>0</v>
      </c>
      <c r="E63" s="427">
        <f t="shared" ref="E63" si="28">SUM(E64:E65)</f>
        <v>0</v>
      </c>
    </row>
    <row r="64" spans="1:5" customFormat="1" ht="15" hidden="1" x14ac:dyDescent="0.25">
      <c r="A64" s="436">
        <v>4221</v>
      </c>
      <c r="B64" s="405" t="s">
        <v>54</v>
      </c>
      <c r="C64" s="428"/>
      <c r="D64" s="428"/>
      <c r="E64" s="428"/>
    </row>
    <row r="65" spans="1:5" customFormat="1" ht="15" hidden="1" x14ac:dyDescent="0.25">
      <c r="A65" s="436">
        <v>4223</v>
      </c>
      <c r="B65" s="405" t="s">
        <v>59</v>
      </c>
      <c r="C65" s="428"/>
      <c r="D65" s="428"/>
      <c r="E65" s="428"/>
    </row>
    <row r="66" spans="1:5" customFormat="1" ht="28.5" customHeight="1" x14ac:dyDescent="0.25">
      <c r="A66" s="522" t="s">
        <v>96</v>
      </c>
      <c r="B66" s="523" t="s">
        <v>97</v>
      </c>
      <c r="C66" s="524">
        <f t="shared" ref="C66:E66" si="29">SUM(C67)</f>
        <v>93000</v>
      </c>
      <c r="D66" s="524">
        <f t="shared" si="29"/>
        <v>0</v>
      </c>
      <c r="E66" s="524">
        <f t="shared" si="29"/>
        <v>0</v>
      </c>
    </row>
    <row r="67" spans="1:5" customFormat="1" ht="18" customHeight="1" x14ac:dyDescent="0.25">
      <c r="A67" s="508" t="s">
        <v>95</v>
      </c>
      <c r="B67" s="508"/>
      <c r="C67" s="512">
        <f t="shared" ref="C67:D67" si="30">SUM(C80,C82,C85,C78,C68)</f>
        <v>93000</v>
      </c>
      <c r="D67" s="512">
        <f t="shared" si="30"/>
        <v>0</v>
      </c>
      <c r="E67" s="512">
        <f t="shared" ref="E67" si="31">SUM(E80,E82,E85,E78,E68)</f>
        <v>0</v>
      </c>
    </row>
    <row r="68" spans="1:5" ht="14.25" customHeight="1" x14ac:dyDescent="0.2">
      <c r="A68" s="504">
        <v>323</v>
      </c>
      <c r="B68" s="505" t="s">
        <v>23</v>
      </c>
      <c r="C68" s="429">
        <f t="shared" ref="C68:D68" si="32">SUM(C69:C77)</f>
        <v>66000</v>
      </c>
      <c r="D68" s="429">
        <f t="shared" si="32"/>
        <v>0</v>
      </c>
      <c r="E68" s="429">
        <f t="shared" ref="E68" si="33">SUM(E69:E77)</f>
        <v>0</v>
      </c>
    </row>
    <row r="69" spans="1:5" hidden="1" x14ac:dyDescent="0.2">
      <c r="A69" s="507">
        <v>3231</v>
      </c>
      <c r="B69" s="410" t="s">
        <v>24</v>
      </c>
      <c r="C69" s="412"/>
      <c r="D69" s="412"/>
      <c r="E69" s="412"/>
    </row>
    <row r="70" spans="1:5" hidden="1" x14ac:dyDescent="0.2">
      <c r="A70" s="507">
        <v>3232</v>
      </c>
      <c r="B70" s="410" t="s">
        <v>25</v>
      </c>
      <c r="C70" s="412">
        <v>0</v>
      </c>
      <c r="D70" s="412">
        <v>0</v>
      </c>
      <c r="E70" s="412">
        <v>0</v>
      </c>
    </row>
    <row r="71" spans="1:5" hidden="1" x14ac:dyDescent="0.2">
      <c r="A71" s="507">
        <v>3234</v>
      </c>
      <c r="B71" s="410" t="s">
        <v>27</v>
      </c>
      <c r="C71" s="411">
        <v>0</v>
      </c>
      <c r="D71" s="411">
        <v>0</v>
      </c>
      <c r="E71" s="411">
        <v>0</v>
      </c>
    </row>
    <row r="72" spans="1:5" hidden="1" x14ac:dyDescent="0.2">
      <c r="A72" s="507">
        <v>3234</v>
      </c>
      <c r="B72" s="410" t="s">
        <v>27</v>
      </c>
      <c r="C72" s="411">
        <v>0</v>
      </c>
      <c r="D72" s="411">
        <v>0</v>
      </c>
      <c r="E72" s="411">
        <v>0</v>
      </c>
    </row>
    <row r="73" spans="1:5" hidden="1" x14ac:dyDescent="0.2">
      <c r="A73" s="507">
        <v>3235</v>
      </c>
      <c r="B73" s="410" t="s">
        <v>28</v>
      </c>
      <c r="C73" s="411">
        <v>0</v>
      </c>
      <c r="D73" s="411">
        <v>0</v>
      </c>
      <c r="E73" s="411">
        <v>0</v>
      </c>
    </row>
    <row r="74" spans="1:5" hidden="1" x14ac:dyDescent="0.2">
      <c r="A74" s="507">
        <v>3236</v>
      </c>
      <c r="B74" s="410" t="s">
        <v>29</v>
      </c>
      <c r="C74" s="411">
        <v>0</v>
      </c>
      <c r="D74" s="411">
        <v>0</v>
      </c>
      <c r="E74" s="411">
        <v>0</v>
      </c>
    </row>
    <row r="75" spans="1:5" x14ac:dyDescent="0.2">
      <c r="A75" s="507">
        <v>3237</v>
      </c>
      <c r="B75" s="410" t="s">
        <v>30</v>
      </c>
      <c r="C75" s="411">
        <v>66000</v>
      </c>
      <c r="D75" s="411">
        <v>0</v>
      </c>
      <c r="E75" s="411">
        <v>0</v>
      </c>
    </row>
    <row r="76" spans="1:5" hidden="1" x14ac:dyDescent="0.2">
      <c r="A76" s="507">
        <v>3238</v>
      </c>
      <c r="B76" s="410" t="s">
        <v>70</v>
      </c>
      <c r="C76" s="411">
        <v>0</v>
      </c>
      <c r="D76" s="411">
        <v>0</v>
      </c>
      <c r="E76" s="411">
        <v>0</v>
      </c>
    </row>
    <row r="77" spans="1:5" hidden="1" x14ac:dyDescent="0.2">
      <c r="A77" s="507">
        <v>3239</v>
      </c>
      <c r="B77" s="410" t="s">
        <v>31</v>
      </c>
      <c r="C77" s="411"/>
      <c r="D77" s="411"/>
      <c r="E77" s="411"/>
    </row>
    <row r="78" spans="1:5" ht="25.5" x14ac:dyDescent="0.2">
      <c r="A78" s="433" t="s">
        <v>169</v>
      </c>
      <c r="B78" s="432" t="s">
        <v>32</v>
      </c>
      <c r="C78" s="525">
        <f t="shared" ref="C78:E78" si="34">SUM(C79)</f>
        <v>27000</v>
      </c>
      <c r="D78" s="525">
        <f t="shared" si="34"/>
        <v>0</v>
      </c>
      <c r="E78" s="525">
        <f t="shared" si="34"/>
        <v>0</v>
      </c>
    </row>
    <row r="79" spans="1:5" ht="12" customHeight="1" x14ac:dyDescent="0.2">
      <c r="A79" s="408" t="s">
        <v>170</v>
      </c>
      <c r="B79" s="431" t="s">
        <v>32</v>
      </c>
      <c r="C79" s="513">
        <v>27000</v>
      </c>
      <c r="D79" s="513"/>
      <c r="E79" s="513"/>
    </row>
    <row r="80" spans="1:5" ht="15.75" hidden="1" customHeight="1" x14ac:dyDescent="0.2">
      <c r="A80" s="526">
        <v>412</v>
      </c>
      <c r="B80" s="527" t="s">
        <v>67</v>
      </c>
      <c r="C80" s="506">
        <f t="shared" ref="C80:E80" si="35">SUM(C81)</f>
        <v>0</v>
      </c>
      <c r="D80" s="506">
        <f t="shared" si="35"/>
        <v>0</v>
      </c>
      <c r="E80" s="506">
        <f t="shared" si="35"/>
        <v>0</v>
      </c>
    </row>
    <row r="81" spans="1:5" ht="16.5" hidden="1" customHeight="1" x14ac:dyDescent="0.2">
      <c r="A81" s="437">
        <v>4123</v>
      </c>
      <c r="B81" s="528" t="s">
        <v>68</v>
      </c>
      <c r="C81" s="412"/>
      <c r="D81" s="412"/>
      <c r="E81" s="412"/>
    </row>
    <row r="82" spans="1:5" customFormat="1" ht="15" hidden="1" x14ac:dyDescent="0.25">
      <c r="A82" s="433">
        <v>422</v>
      </c>
      <c r="B82" s="432" t="s">
        <v>53</v>
      </c>
      <c r="C82" s="430">
        <f t="shared" ref="C82:D82" si="36">SUM(C83:C84)</f>
        <v>0</v>
      </c>
      <c r="D82" s="430">
        <f t="shared" si="36"/>
        <v>0</v>
      </c>
      <c r="E82" s="430">
        <f t="shared" ref="E82" si="37">SUM(E83:E84)</f>
        <v>0</v>
      </c>
    </row>
    <row r="83" spans="1:5" customFormat="1" ht="15" hidden="1" x14ac:dyDescent="0.25">
      <c r="A83" s="408">
        <v>4221</v>
      </c>
      <c r="B83" s="431" t="s">
        <v>54</v>
      </c>
      <c r="C83" s="406"/>
      <c r="D83" s="406"/>
      <c r="E83" s="406"/>
    </row>
    <row r="84" spans="1:5" customFormat="1" ht="15" hidden="1" x14ac:dyDescent="0.25">
      <c r="A84" s="408">
        <v>4223</v>
      </c>
      <c r="B84" s="431" t="s">
        <v>59</v>
      </c>
      <c r="C84" s="406"/>
      <c r="D84" s="406"/>
      <c r="E84" s="406"/>
    </row>
    <row r="85" spans="1:5" customFormat="1" ht="21" hidden="1" customHeight="1" x14ac:dyDescent="0.25">
      <c r="A85" s="510">
        <v>451</v>
      </c>
      <c r="B85" s="511" t="s">
        <v>55</v>
      </c>
      <c r="C85" s="519">
        <f t="shared" ref="C85:E85" si="38">SUM(C86)</f>
        <v>0</v>
      </c>
      <c r="D85" s="519">
        <f t="shared" si="38"/>
        <v>0</v>
      </c>
      <c r="E85" s="519">
        <f t="shared" si="38"/>
        <v>0</v>
      </c>
    </row>
    <row r="86" spans="1:5" customFormat="1" ht="15" hidden="1" x14ac:dyDescent="0.25">
      <c r="A86" s="436">
        <v>4511</v>
      </c>
      <c r="B86" s="405" t="s">
        <v>55</v>
      </c>
      <c r="C86" s="406"/>
      <c r="D86" s="406"/>
      <c r="E86" s="406"/>
    </row>
    <row r="87" spans="1:5" customFormat="1" ht="24.95" hidden="1" customHeight="1" x14ac:dyDescent="0.25">
      <c r="A87" s="522" t="s">
        <v>235</v>
      </c>
      <c r="B87" s="523" t="s">
        <v>236</v>
      </c>
      <c r="C87" s="524">
        <f t="shared" ref="C87:E93" si="39">SUM(C88)</f>
        <v>0</v>
      </c>
      <c r="D87" s="524">
        <f t="shared" si="39"/>
        <v>0</v>
      </c>
      <c r="E87" s="524">
        <f t="shared" si="39"/>
        <v>0</v>
      </c>
    </row>
    <row r="88" spans="1:5" customFormat="1" ht="18" hidden="1" customHeight="1" x14ac:dyDescent="0.25">
      <c r="A88" s="508" t="s">
        <v>95</v>
      </c>
      <c r="B88" s="508"/>
      <c r="C88" s="512">
        <f t="shared" ref="C88:D88" si="40">SUM(C93+C91+C89)</f>
        <v>0</v>
      </c>
      <c r="D88" s="512">
        <f t="shared" si="40"/>
        <v>0</v>
      </c>
      <c r="E88" s="512">
        <f t="shared" ref="E88" si="41">SUM(E93+E91+E89)</f>
        <v>0</v>
      </c>
    </row>
    <row r="89" spans="1:5" customFormat="1" ht="15" hidden="1" x14ac:dyDescent="0.25">
      <c r="A89" s="433">
        <v>311</v>
      </c>
      <c r="B89" s="505" t="s">
        <v>5</v>
      </c>
      <c r="C89" s="427">
        <f t="shared" ref="C89:E89" si="42">SUM(C90)</f>
        <v>0</v>
      </c>
      <c r="D89" s="427">
        <f t="shared" si="42"/>
        <v>0</v>
      </c>
      <c r="E89" s="427">
        <f t="shared" si="42"/>
        <v>0</v>
      </c>
    </row>
    <row r="90" spans="1:5" customFormat="1" ht="15" hidden="1" x14ac:dyDescent="0.25">
      <c r="A90" s="408">
        <v>3111</v>
      </c>
      <c r="B90" s="431" t="s">
        <v>5</v>
      </c>
      <c r="C90" s="406"/>
      <c r="D90" s="406"/>
      <c r="E90" s="406"/>
    </row>
    <row r="91" spans="1:5" customFormat="1" ht="15" hidden="1" x14ac:dyDescent="0.25">
      <c r="A91" s="529">
        <v>321</v>
      </c>
      <c r="B91" s="530" t="s">
        <v>12</v>
      </c>
      <c r="C91" s="430">
        <f t="shared" ref="C91:E91" si="43">SUM(C92)</f>
        <v>0</v>
      </c>
      <c r="D91" s="430">
        <f t="shared" si="43"/>
        <v>0</v>
      </c>
      <c r="E91" s="430">
        <f t="shared" si="43"/>
        <v>0</v>
      </c>
    </row>
    <row r="92" spans="1:5" customFormat="1" ht="15" hidden="1" x14ac:dyDescent="0.25">
      <c r="A92" s="436">
        <v>3211</v>
      </c>
      <c r="B92" s="531" t="s">
        <v>13</v>
      </c>
      <c r="C92" s="406"/>
      <c r="D92" s="406"/>
      <c r="E92" s="406"/>
    </row>
    <row r="93" spans="1:5" customFormat="1" ht="25.5" hidden="1" x14ac:dyDescent="0.25">
      <c r="A93" s="433">
        <v>353</v>
      </c>
      <c r="B93" s="530" t="s">
        <v>237</v>
      </c>
      <c r="C93" s="427">
        <f t="shared" si="39"/>
        <v>0</v>
      </c>
      <c r="D93" s="427">
        <f t="shared" si="39"/>
        <v>0</v>
      </c>
      <c r="E93" s="427">
        <f t="shared" si="39"/>
        <v>0</v>
      </c>
    </row>
    <row r="94" spans="1:5" customFormat="1" ht="24.75" hidden="1" customHeight="1" x14ac:dyDescent="0.25">
      <c r="A94" s="408">
        <v>3531</v>
      </c>
      <c r="B94" s="532" t="s">
        <v>237</v>
      </c>
      <c r="C94" s="428"/>
      <c r="D94" s="428"/>
      <c r="E94" s="428"/>
    </row>
    <row r="95" spans="1:5" s="48" customFormat="1" ht="15" hidden="1" x14ac:dyDescent="0.25">
      <c r="A95" s="510" t="s">
        <v>175</v>
      </c>
      <c r="B95" s="511" t="s">
        <v>40</v>
      </c>
      <c r="C95" s="427">
        <f t="shared" ref="C95:D95" si="44">SUM(C96:C99)</f>
        <v>0</v>
      </c>
      <c r="D95" s="427">
        <f t="shared" si="44"/>
        <v>0</v>
      </c>
      <c r="E95" s="427">
        <f t="shared" ref="E95" si="45">SUM(E96:E99)</f>
        <v>0</v>
      </c>
    </row>
    <row r="96" spans="1:5" customFormat="1" ht="15" hidden="1" x14ac:dyDescent="0.25">
      <c r="A96" s="436" t="s">
        <v>238</v>
      </c>
      <c r="B96" s="405" t="s">
        <v>41</v>
      </c>
      <c r="C96" s="406"/>
      <c r="D96" s="406"/>
      <c r="E96" s="406"/>
    </row>
    <row r="97" spans="1:5" customFormat="1" ht="25.5" hidden="1" x14ac:dyDescent="0.25">
      <c r="A97" s="436" t="s">
        <v>239</v>
      </c>
      <c r="B97" s="405" t="s">
        <v>240</v>
      </c>
      <c r="C97" s="406"/>
      <c r="D97" s="406"/>
      <c r="E97" s="406"/>
    </row>
    <row r="98" spans="1:5" customFormat="1" ht="15" hidden="1" x14ac:dyDescent="0.25">
      <c r="A98" s="436" t="s">
        <v>241</v>
      </c>
      <c r="B98" s="405" t="s">
        <v>42</v>
      </c>
      <c r="C98" s="406"/>
      <c r="D98" s="406"/>
      <c r="E98" s="406"/>
    </row>
    <row r="99" spans="1:5" customFormat="1" ht="15" hidden="1" x14ac:dyDescent="0.25">
      <c r="A99" s="436" t="s">
        <v>176</v>
      </c>
      <c r="B99" s="405" t="s">
        <v>43</v>
      </c>
      <c r="C99" s="406"/>
      <c r="D99" s="406"/>
      <c r="E99" s="406"/>
    </row>
    <row r="100" spans="1:5" s="48" customFormat="1" ht="15" hidden="1" x14ac:dyDescent="0.25">
      <c r="A100" s="510" t="s">
        <v>177</v>
      </c>
      <c r="B100" s="511" t="s">
        <v>67</v>
      </c>
      <c r="C100" s="427">
        <f t="shared" ref="C100:E100" si="46">SUM(C101)</f>
        <v>0</v>
      </c>
      <c r="D100" s="427">
        <f t="shared" si="46"/>
        <v>0</v>
      </c>
      <c r="E100" s="427">
        <f t="shared" si="46"/>
        <v>0</v>
      </c>
    </row>
    <row r="101" spans="1:5" customFormat="1" ht="15" hidden="1" x14ac:dyDescent="0.25">
      <c r="A101" s="436" t="s">
        <v>191</v>
      </c>
      <c r="B101" s="405" t="s">
        <v>68</v>
      </c>
      <c r="C101" s="406"/>
      <c r="D101" s="406"/>
      <c r="E101" s="406"/>
    </row>
    <row r="102" spans="1:5" s="48" customFormat="1" ht="15" hidden="1" x14ac:dyDescent="0.25">
      <c r="A102" s="510" t="s">
        <v>178</v>
      </c>
      <c r="B102" s="511" t="s">
        <v>130</v>
      </c>
      <c r="C102" s="427">
        <f t="shared" ref="C102:D102" si="47">SUM(C103:C105)</f>
        <v>0</v>
      </c>
      <c r="D102" s="427">
        <f t="shared" si="47"/>
        <v>0</v>
      </c>
      <c r="E102" s="427">
        <f t="shared" ref="E102" si="48">SUM(E103:E105)</f>
        <v>0</v>
      </c>
    </row>
    <row r="103" spans="1:5" customFormat="1" ht="15" hidden="1" x14ac:dyDescent="0.25">
      <c r="A103" s="436" t="s">
        <v>179</v>
      </c>
      <c r="B103" s="405" t="s">
        <v>54</v>
      </c>
      <c r="C103" s="406"/>
      <c r="D103" s="406"/>
      <c r="E103" s="406"/>
    </row>
    <row r="104" spans="1:5" customFormat="1" ht="15" hidden="1" x14ac:dyDescent="0.25">
      <c r="A104" s="436" t="s">
        <v>187</v>
      </c>
      <c r="B104" s="405" t="s">
        <v>58</v>
      </c>
      <c r="C104" s="406"/>
      <c r="D104" s="406"/>
      <c r="E104" s="406"/>
    </row>
    <row r="105" spans="1:5" customFormat="1" ht="15" hidden="1" x14ac:dyDescent="0.25">
      <c r="A105" s="436" t="s">
        <v>181</v>
      </c>
      <c r="B105" s="405" t="s">
        <v>60</v>
      </c>
      <c r="C105" s="406"/>
      <c r="D105" s="406"/>
      <c r="E105" s="406"/>
    </row>
    <row r="106" spans="1:5" s="48" customFormat="1" ht="15" hidden="1" x14ac:dyDescent="0.25">
      <c r="A106" s="510" t="s">
        <v>194</v>
      </c>
      <c r="B106" s="511" t="s">
        <v>73</v>
      </c>
      <c r="C106" s="427">
        <f t="shared" ref="C106:D106" si="49">SUM(C107:C108)</f>
        <v>0</v>
      </c>
      <c r="D106" s="427">
        <f t="shared" si="49"/>
        <v>0</v>
      </c>
      <c r="E106" s="427">
        <f t="shared" ref="E106" si="50">SUM(E107:E108)</f>
        <v>0</v>
      </c>
    </row>
    <row r="107" spans="1:5" customFormat="1" ht="15" hidden="1" x14ac:dyDescent="0.25">
      <c r="A107" s="436" t="s">
        <v>195</v>
      </c>
      <c r="B107" s="405" t="s">
        <v>89</v>
      </c>
      <c r="C107" s="406"/>
      <c r="D107" s="406"/>
      <c r="E107" s="406"/>
    </row>
    <row r="108" spans="1:5" customFormat="1" ht="15" hidden="1" x14ac:dyDescent="0.25">
      <c r="A108" s="436" t="s">
        <v>242</v>
      </c>
      <c r="B108" s="405" t="s">
        <v>139</v>
      </c>
      <c r="C108" s="406"/>
      <c r="D108" s="406"/>
      <c r="E108" s="406"/>
    </row>
    <row r="109" spans="1:5" customFormat="1" ht="0.75" hidden="1" customHeight="1" x14ac:dyDescent="0.25">
      <c r="A109" s="499" t="s">
        <v>296</v>
      </c>
      <c r="B109" s="500" t="s">
        <v>297</v>
      </c>
      <c r="C109" s="501">
        <f t="shared" ref="C109:E110" si="51">SUM(C110)</f>
        <v>0</v>
      </c>
      <c r="D109" s="501">
        <f t="shared" si="51"/>
        <v>0</v>
      </c>
      <c r="E109" s="501">
        <f t="shared" si="51"/>
        <v>0</v>
      </c>
    </row>
    <row r="110" spans="1:5" customFormat="1" ht="18" hidden="1" customHeight="1" x14ac:dyDescent="0.25">
      <c r="A110" s="508" t="s">
        <v>95</v>
      </c>
      <c r="B110" s="508"/>
      <c r="C110" s="512">
        <f t="shared" si="51"/>
        <v>0</v>
      </c>
      <c r="D110" s="512">
        <f t="shared" si="51"/>
        <v>0</v>
      </c>
      <c r="E110" s="512">
        <f t="shared" si="51"/>
        <v>0</v>
      </c>
    </row>
    <row r="111" spans="1:5" s="48" customFormat="1" ht="15" hidden="1" x14ac:dyDescent="0.25">
      <c r="A111" s="510">
        <v>383</v>
      </c>
      <c r="B111" s="511" t="s">
        <v>47</v>
      </c>
      <c r="C111" s="427">
        <f t="shared" ref="C111:E111" si="52">SUM(C112:C112)</f>
        <v>0</v>
      </c>
      <c r="D111" s="427">
        <f t="shared" si="52"/>
        <v>0</v>
      </c>
      <c r="E111" s="427">
        <f t="shared" si="52"/>
        <v>0</v>
      </c>
    </row>
    <row r="112" spans="1:5" customFormat="1" ht="17.25" hidden="1" customHeight="1" x14ac:dyDescent="0.25">
      <c r="A112" s="417">
        <v>3835</v>
      </c>
      <c r="B112" s="520" t="s">
        <v>301</v>
      </c>
      <c r="C112" s="428"/>
      <c r="D112" s="428"/>
      <c r="E112" s="428"/>
    </row>
    <row r="113" spans="1:5" customFormat="1" ht="21" customHeight="1" x14ac:dyDescent="0.25">
      <c r="A113" s="499" t="s">
        <v>132</v>
      </c>
      <c r="B113" s="500" t="s">
        <v>136</v>
      </c>
      <c r="C113" s="501">
        <f t="shared" ref="C113:D113" si="53">SUM(C114,C117)</f>
        <v>6640000</v>
      </c>
      <c r="D113" s="501">
        <f t="shared" si="53"/>
        <v>6640000</v>
      </c>
      <c r="E113" s="501">
        <f t="shared" ref="E113" si="54">SUM(E114,E117)</f>
        <v>6640000</v>
      </c>
    </row>
    <row r="114" spans="1:5" customFormat="1" ht="18.75" customHeight="1" x14ac:dyDescent="0.25">
      <c r="A114" s="508" t="s">
        <v>98</v>
      </c>
      <c r="B114" s="508"/>
      <c r="C114" s="509">
        <f t="shared" ref="C114:E114" si="55">C115</f>
        <v>6640000</v>
      </c>
      <c r="D114" s="509">
        <f t="shared" si="55"/>
        <v>6640000</v>
      </c>
      <c r="E114" s="509">
        <f t="shared" si="55"/>
        <v>6640000</v>
      </c>
    </row>
    <row r="115" spans="1:5" customFormat="1" ht="15" customHeight="1" x14ac:dyDescent="0.25">
      <c r="A115" s="510">
        <v>323</v>
      </c>
      <c r="B115" s="511" t="s">
        <v>23</v>
      </c>
      <c r="C115" s="514">
        <f t="shared" ref="C115:E115" si="56">SUM(C116)</f>
        <v>6640000</v>
      </c>
      <c r="D115" s="514">
        <f t="shared" si="56"/>
        <v>6640000</v>
      </c>
      <c r="E115" s="514">
        <f t="shared" si="56"/>
        <v>6640000</v>
      </c>
    </row>
    <row r="116" spans="1:5" customFormat="1" ht="15" customHeight="1" x14ac:dyDescent="0.25">
      <c r="A116" s="436">
        <v>3239</v>
      </c>
      <c r="B116" s="405" t="s">
        <v>31</v>
      </c>
      <c r="C116" s="515">
        <v>6640000</v>
      </c>
      <c r="D116" s="515">
        <v>6640000</v>
      </c>
      <c r="E116" s="515">
        <v>6640000</v>
      </c>
    </row>
    <row r="117" spans="1:5" customFormat="1" ht="15" hidden="1" customHeight="1" x14ac:dyDescent="0.25">
      <c r="A117" s="508" t="s">
        <v>114</v>
      </c>
      <c r="B117" s="508"/>
      <c r="C117" s="512">
        <f t="shared" ref="C117:E117" si="57">SUM(C118)</f>
        <v>0</v>
      </c>
      <c r="D117" s="512">
        <f t="shared" si="57"/>
        <v>0</v>
      </c>
      <c r="E117" s="512">
        <f t="shared" si="57"/>
        <v>0</v>
      </c>
    </row>
    <row r="118" spans="1:5" customFormat="1" ht="15" hidden="1" customHeight="1" x14ac:dyDescent="0.25">
      <c r="A118" s="510">
        <v>323</v>
      </c>
      <c r="B118" s="511" t="s">
        <v>23</v>
      </c>
      <c r="C118" s="514">
        <f t="shared" ref="C118:E118" si="58">SUM(C119)</f>
        <v>0</v>
      </c>
      <c r="D118" s="514">
        <f t="shared" si="58"/>
        <v>0</v>
      </c>
      <c r="E118" s="514">
        <f t="shared" si="58"/>
        <v>0</v>
      </c>
    </row>
    <row r="119" spans="1:5" customFormat="1" ht="15" hidden="1" customHeight="1" x14ac:dyDescent="0.25">
      <c r="A119" s="436">
        <v>3239</v>
      </c>
      <c r="B119" s="405" t="s">
        <v>31</v>
      </c>
      <c r="C119" s="515"/>
      <c r="D119" s="515"/>
      <c r="E119" s="515"/>
    </row>
    <row r="120" spans="1:5" customFormat="1" ht="22.5" customHeight="1" x14ac:dyDescent="0.25">
      <c r="A120" s="499" t="s">
        <v>49</v>
      </c>
      <c r="B120" s="500" t="s">
        <v>50</v>
      </c>
      <c r="C120" s="501">
        <f t="shared" ref="C120" si="59">SUM(C121+C128+C131)</f>
        <v>3990000</v>
      </c>
      <c r="D120" s="501">
        <f t="shared" ref="D120" si="60">SUM(D121+D128+D131)</f>
        <v>2130000</v>
      </c>
      <c r="E120" s="501">
        <f t="shared" ref="E120" si="61">SUM(E121+E128+E131)</f>
        <v>0</v>
      </c>
    </row>
    <row r="121" spans="1:5" customFormat="1" ht="18" customHeight="1" x14ac:dyDescent="0.25">
      <c r="A121" s="508" t="s">
        <v>98</v>
      </c>
      <c r="B121" s="508"/>
      <c r="C121" s="512">
        <f t="shared" ref="C121:D121" si="62">SUM(C122,C124,C126,)</f>
        <v>1860000</v>
      </c>
      <c r="D121" s="512">
        <f t="shared" si="62"/>
        <v>0</v>
      </c>
      <c r="E121" s="512">
        <f t="shared" ref="E121" si="63">SUM(E122,E124,E126,)</f>
        <v>0</v>
      </c>
    </row>
    <row r="122" spans="1:5" customFormat="1" ht="15" hidden="1" customHeight="1" x14ac:dyDescent="0.25">
      <c r="A122" s="510">
        <v>323</v>
      </c>
      <c r="B122" s="511" t="s">
        <v>23</v>
      </c>
      <c r="C122" s="514">
        <f t="shared" ref="C122:E122" si="64">SUM(C123)</f>
        <v>0</v>
      </c>
      <c r="D122" s="514">
        <f t="shared" si="64"/>
        <v>0</v>
      </c>
      <c r="E122" s="514">
        <f t="shared" si="64"/>
        <v>0</v>
      </c>
    </row>
    <row r="123" spans="1:5" customFormat="1" ht="14.25" hidden="1" customHeight="1" x14ac:dyDescent="0.25">
      <c r="A123" s="436">
        <v>3232</v>
      </c>
      <c r="B123" s="405" t="s">
        <v>25</v>
      </c>
      <c r="C123" s="515"/>
      <c r="D123" s="515"/>
      <c r="E123" s="515"/>
    </row>
    <row r="124" spans="1:5" s="48" customFormat="1" ht="15" hidden="1" x14ac:dyDescent="0.25">
      <c r="A124" s="510" t="s">
        <v>178</v>
      </c>
      <c r="B124" s="511" t="s">
        <v>130</v>
      </c>
      <c r="C124" s="427">
        <f t="shared" ref="C124:E124" si="65">SUM(C125)</f>
        <v>0</v>
      </c>
      <c r="D124" s="427">
        <f t="shared" si="65"/>
        <v>0</v>
      </c>
      <c r="E124" s="427">
        <f t="shared" si="65"/>
        <v>0</v>
      </c>
    </row>
    <row r="125" spans="1:5" customFormat="1" ht="15" hidden="1" x14ac:dyDescent="0.25">
      <c r="A125" s="533" t="s">
        <v>179</v>
      </c>
      <c r="B125" s="405" t="s">
        <v>54</v>
      </c>
      <c r="C125" s="406"/>
      <c r="D125" s="406"/>
      <c r="E125" s="406"/>
    </row>
    <row r="126" spans="1:5" s="48" customFormat="1" ht="15" x14ac:dyDescent="0.25">
      <c r="A126" s="510">
        <v>451</v>
      </c>
      <c r="B126" s="511" t="s">
        <v>55</v>
      </c>
      <c r="C126" s="427">
        <f t="shared" ref="C126:E126" si="66">SUM(C127)</f>
        <v>1860000</v>
      </c>
      <c r="D126" s="427">
        <f t="shared" si="66"/>
        <v>0</v>
      </c>
      <c r="E126" s="427">
        <f t="shared" si="66"/>
        <v>0</v>
      </c>
    </row>
    <row r="127" spans="1:5" customFormat="1" ht="15" x14ac:dyDescent="0.25">
      <c r="A127" s="436">
        <v>4511</v>
      </c>
      <c r="B127" s="405" t="s">
        <v>55</v>
      </c>
      <c r="C127" s="513">
        <v>1860000</v>
      </c>
      <c r="D127" s="428"/>
      <c r="E127" s="428"/>
    </row>
    <row r="128" spans="1:5" customFormat="1" ht="18" hidden="1" customHeight="1" x14ac:dyDescent="0.25">
      <c r="A128" s="508" t="s">
        <v>114</v>
      </c>
      <c r="B128" s="508"/>
      <c r="C128" s="512">
        <f t="shared" ref="C128:E128" si="67">SUM(C129)</f>
        <v>0</v>
      </c>
      <c r="D128" s="512">
        <f t="shared" si="67"/>
        <v>0</v>
      </c>
      <c r="E128" s="512">
        <f t="shared" si="67"/>
        <v>0</v>
      </c>
    </row>
    <row r="129" spans="1:5" customFormat="1" ht="18.75" hidden="1" customHeight="1" x14ac:dyDescent="0.25">
      <c r="A129" s="510">
        <v>451</v>
      </c>
      <c r="B129" s="511" t="s">
        <v>55</v>
      </c>
      <c r="C129" s="519">
        <f t="shared" ref="C129:E129" si="68">SUM(C130)</f>
        <v>0</v>
      </c>
      <c r="D129" s="519">
        <f t="shared" si="68"/>
        <v>0</v>
      </c>
      <c r="E129" s="519">
        <f t="shared" si="68"/>
        <v>0</v>
      </c>
    </row>
    <row r="130" spans="1:5" customFormat="1" ht="12.75" hidden="1" customHeight="1" x14ac:dyDescent="0.25">
      <c r="A130" s="436">
        <v>4511</v>
      </c>
      <c r="B130" s="405" t="s">
        <v>55</v>
      </c>
      <c r="C130" s="428"/>
      <c r="D130" s="406"/>
      <c r="E130" s="406"/>
    </row>
    <row r="131" spans="1:5" customFormat="1" ht="15" x14ac:dyDescent="0.25">
      <c r="A131" s="508" t="s">
        <v>243</v>
      </c>
      <c r="B131" s="508"/>
      <c r="C131" s="534">
        <f t="shared" ref="C131:E132" si="69">SUM(C132)</f>
        <v>2130000</v>
      </c>
      <c r="D131" s="534">
        <f t="shared" si="69"/>
        <v>2130000</v>
      </c>
      <c r="E131" s="534">
        <f t="shared" si="69"/>
        <v>0</v>
      </c>
    </row>
    <row r="132" spans="1:5" customFormat="1" ht="15" x14ac:dyDescent="0.25">
      <c r="A132" s="433">
        <v>451</v>
      </c>
      <c r="B132" s="432" t="s">
        <v>55</v>
      </c>
      <c r="C132" s="430">
        <f t="shared" si="69"/>
        <v>2130000</v>
      </c>
      <c r="D132" s="430">
        <f t="shared" si="69"/>
        <v>2130000</v>
      </c>
      <c r="E132" s="430">
        <f t="shared" si="69"/>
        <v>0</v>
      </c>
    </row>
    <row r="133" spans="1:5" customFormat="1" ht="15" x14ac:dyDescent="0.25">
      <c r="A133" s="408">
        <v>4511</v>
      </c>
      <c r="B133" s="431" t="s">
        <v>55</v>
      </c>
      <c r="C133" s="535">
        <v>2130000</v>
      </c>
      <c r="D133" s="535">
        <v>2130000</v>
      </c>
      <c r="E133" s="535"/>
    </row>
    <row r="134" spans="1:5" customFormat="1" ht="22.5" hidden="1" customHeight="1" x14ac:dyDescent="0.25">
      <c r="A134" s="499" t="s">
        <v>291</v>
      </c>
      <c r="B134" s="500" t="s">
        <v>292</v>
      </c>
      <c r="C134" s="501">
        <f t="shared" ref="C134:E136" si="70">SUM(C135)</f>
        <v>0</v>
      </c>
      <c r="D134" s="501">
        <f t="shared" si="70"/>
        <v>0</v>
      </c>
      <c r="E134" s="501">
        <f t="shared" si="70"/>
        <v>0</v>
      </c>
    </row>
    <row r="135" spans="1:5" customFormat="1" ht="18" hidden="1" customHeight="1" x14ac:dyDescent="0.25">
      <c r="A135" s="508" t="s">
        <v>98</v>
      </c>
      <c r="B135" s="508"/>
      <c r="C135" s="512">
        <f t="shared" si="70"/>
        <v>0</v>
      </c>
      <c r="D135" s="512">
        <f t="shared" si="70"/>
        <v>0</v>
      </c>
      <c r="E135" s="512">
        <f t="shared" si="70"/>
        <v>0</v>
      </c>
    </row>
    <row r="136" spans="1:5" s="48" customFormat="1" ht="15" hidden="1" x14ac:dyDescent="0.25">
      <c r="A136" s="510">
        <v>421</v>
      </c>
      <c r="B136" s="511" t="s">
        <v>51</v>
      </c>
      <c r="C136" s="427">
        <f t="shared" si="70"/>
        <v>0</v>
      </c>
      <c r="D136" s="427">
        <f t="shared" si="70"/>
        <v>0</v>
      </c>
      <c r="E136" s="427">
        <f t="shared" si="70"/>
        <v>0</v>
      </c>
    </row>
    <row r="137" spans="1:5" customFormat="1" ht="15" hidden="1" x14ac:dyDescent="0.25">
      <c r="A137" s="533">
        <v>4212</v>
      </c>
      <c r="B137" s="405" t="s">
        <v>52</v>
      </c>
      <c r="C137" s="406"/>
      <c r="D137" s="406"/>
      <c r="E137" s="406"/>
    </row>
    <row r="138" spans="1:5" customFormat="1" ht="22.5" customHeight="1" x14ac:dyDescent="0.25">
      <c r="A138" s="499" t="s">
        <v>192</v>
      </c>
      <c r="B138" s="500" t="s">
        <v>278</v>
      </c>
      <c r="C138" s="501">
        <f t="shared" ref="C138:E138" si="71">SUM(C139+C142)</f>
        <v>108000</v>
      </c>
      <c r="D138" s="501">
        <f t="shared" si="71"/>
        <v>0</v>
      </c>
      <c r="E138" s="501">
        <f t="shared" si="71"/>
        <v>0</v>
      </c>
    </row>
    <row r="139" spans="1:5" customFormat="1" ht="18" hidden="1" customHeight="1" x14ac:dyDescent="0.25">
      <c r="A139" s="536" t="s">
        <v>98</v>
      </c>
      <c r="B139" s="536"/>
      <c r="C139" s="503">
        <f t="shared" ref="C139:E170" si="72">SUM(C140)</f>
        <v>0</v>
      </c>
      <c r="D139" s="503">
        <f t="shared" si="72"/>
        <v>0</v>
      </c>
      <c r="E139" s="503">
        <f t="shared" si="72"/>
        <v>0</v>
      </c>
    </row>
    <row r="140" spans="1:5" customFormat="1" ht="15" hidden="1" customHeight="1" x14ac:dyDescent="0.25">
      <c r="A140" s="510">
        <v>323</v>
      </c>
      <c r="B140" s="511" t="s">
        <v>23</v>
      </c>
      <c r="C140" s="514">
        <f t="shared" ref="C140:E140" si="73">SUM(C141)</f>
        <v>0</v>
      </c>
      <c r="D140" s="514">
        <f t="shared" si="73"/>
        <v>0</v>
      </c>
      <c r="E140" s="514">
        <f t="shared" si="73"/>
        <v>0</v>
      </c>
    </row>
    <row r="141" spans="1:5" customFormat="1" ht="15" hidden="1" customHeight="1" x14ac:dyDescent="0.25">
      <c r="A141" s="436">
        <v>3239</v>
      </c>
      <c r="B141" s="405" t="s">
        <v>31</v>
      </c>
      <c r="C141" s="515"/>
      <c r="D141" s="515"/>
      <c r="E141" s="515"/>
    </row>
    <row r="142" spans="1:5" customFormat="1" ht="17.25" customHeight="1" x14ac:dyDescent="0.25">
      <c r="A142" s="508" t="s">
        <v>107</v>
      </c>
      <c r="B142" s="508"/>
      <c r="C142" s="503">
        <f>SUM(C145+C147+C153+C160+C162+C143)</f>
        <v>108000</v>
      </c>
      <c r="D142" s="503">
        <f>SUM(D145+D147+D153+D160+D162)</f>
        <v>0</v>
      </c>
      <c r="E142" s="503">
        <f>SUM(E145+E147+E153+E160+E162)</f>
        <v>0</v>
      </c>
    </row>
    <row r="143" spans="1:5" customFormat="1" ht="17.25" customHeight="1" x14ac:dyDescent="0.25">
      <c r="A143" s="433">
        <v>311</v>
      </c>
      <c r="B143" s="505" t="s">
        <v>5</v>
      </c>
      <c r="C143" s="427">
        <f t="shared" ref="C143:E143" si="74">SUM(C144)</f>
        <v>23000</v>
      </c>
      <c r="D143" s="427">
        <f t="shared" si="74"/>
        <v>0</v>
      </c>
      <c r="E143" s="427">
        <f t="shared" si="74"/>
        <v>0</v>
      </c>
    </row>
    <row r="144" spans="1:5" customFormat="1" ht="17.25" customHeight="1" x14ac:dyDescent="0.25">
      <c r="A144" s="408">
        <v>3111</v>
      </c>
      <c r="B144" s="431" t="s">
        <v>5</v>
      </c>
      <c r="C144" s="406">
        <v>23000</v>
      </c>
      <c r="D144" s="406"/>
      <c r="E144" s="406"/>
    </row>
    <row r="145" spans="1:5" s="48" customFormat="1" ht="15" x14ac:dyDescent="0.25">
      <c r="A145" s="433" t="s">
        <v>150</v>
      </c>
      <c r="B145" s="432" t="s">
        <v>12</v>
      </c>
      <c r="C145" s="525">
        <f t="shared" ref="C145:E145" si="75">SUM(C146)</f>
        <v>16000</v>
      </c>
      <c r="D145" s="525">
        <f t="shared" si="75"/>
        <v>0</v>
      </c>
      <c r="E145" s="525">
        <f t="shared" si="75"/>
        <v>0</v>
      </c>
    </row>
    <row r="146" spans="1:5" customFormat="1" ht="15" x14ac:dyDescent="0.25">
      <c r="A146" s="408" t="s">
        <v>151</v>
      </c>
      <c r="B146" s="431" t="s">
        <v>13</v>
      </c>
      <c r="C146" s="513">
        <v>16000</v>
      </c>
      <c r="D146" s="513"/>
      <c r="E146" s="513"/>
    </row>
    <row r="147" spans="1:5" s="48" customFormat="1" ht="13.5" hidden="1" customHeight="1" x14ac:dyDescent="0.25">
      <c r="A147" s="433" t="s">
        <v>154</v>
      </c>
      <c r="B147" s="432" t="s">
        <v>16</v>
      </c>
      <c r="C147" s="525">
        <f t="shared" ref="C147:D147" si="76">SUM(C148:C152)</f>
        <v>0</v>
      </c>
      <c r="D147" s="525">
        <f t="shared" si="76"/>
        <v>0</v>
      </c>
      <c r="E147" s="525">
        <f t="shared" ref="E147" si="77">SUM(E148:E152)</f>
        <v>0</v>
      </c>
    </row>
    <row r="148" spans="1:5" customFormat="1" ht="15.75" hidden="1" customHeight="1" x14ac:dyDescent="0.25">
      <c r="A148" s="408" t="s">
        <v>155</v>
      </c>
      <c r="B148" s="431" t="s">
        <v>17</v>
      </c>
      <c r="C148" s="513"/>
      <c r="D148" s="513"/>
      <c r="E148" s="513"/>
    </row>
    <row r="149" spans="1:5" customFormat="1" ht="15" hidden="1" x14ac:dyDescent="0.25">
      <c r="A149" s="408" t="s">
        <v>156</v>
      </c>
      <c r="B149" s="431" t="s">
        <v>18</v>
      </c>
      <c r="C149" s="513"/>
      <c r="D149" s="513"/>
      <c r="E149" s="513"/>
    </row>
    <row r="150" spans="1:5" customFormat="1" ht="15" hidden="1" x14ac:dyDescent="0.25">
      <c r="A150" s="408" t="s">
        <v>157</v>
      </c>
      <c r="B150" s="431" t="s">
        <v>19</v>
      </c>
      <c r="C150" s="513"/>
      <c r="D150" s="513"/>
      <c r="E150" s="513"/>
    </row>
    <row r="151" spans="1:5" customFormat="1" ht="25.5" hidden="1" customHeight="1" x14ac:dyDescent="0.25">
      <c r="A151" s="408">
        <v>3224</v>
      </c>
      <c r="B151" s="419" t="s">
        <v>113</v>
      </c>
      <c r="C151" s="513"/>
      <c r="D151" s="513"/>
      <c r="E151" s="513"/>
    </row>
    <row r="152" spans="1:5" customFormat="1" ht="15" hidden="1" x14ac:dyDescent="0.25">
      <c r="A152" s="408" t="s">
        <v>159</v>
      </c>
      <c r="B152" s="431" t="s">
        <v>21</v>
      </c>
      <c r="C152" s="513"/>
      <c r="D152" s="513"/>
      <c r="E152" s="513"/>
    </row>
    <row r="153" spans="1:5" s="48" customFormat="1" ht="15" x14ac:dyDescent="0.25">
      <c r="A153" s="433" t="s">
        <v>160</v>
      </c>
      <c r="B153" s="432" t="s">
        <v>124</v>
      </c>
      <c r="C153" s="525">
        <f t="shared" ref="C153:D153" si="78">SUM(C154:C159)</f>
        <v>60000</v>
      </c>
      <c r="D153" s="525">
        <f t="shared" si="78"/>
        <v>0</v>
      </c>
      <c r="E153" s="525">
        <f t="shared" ref="E153" si="79">SUM(E154:E159)</f>
        <v>0</v>
      </c>
    </row>
    <row r="154" spans="1:5" customFormat="1" ht="15" x14ac:dyDescent="0.25">
      <c r="A154" s="408" t="s">
        <v>161</v>
      </c>
      <c r="B154" s="431" t="s">
        <v>24</v>
      </c>
      <c r="C154" s="428">
        <v>2000</v>
      </c>
      <c r="D154" s="428"/>
      <c r="E154" s="428"/>
    </row>
    <row r="155" spans="1:5" customFormat="1" ht="15" hidden="1" x14ac:dyDescent="0.25">
      <c r="A155" s="408" t="s">
        <v>162</v>
      </c>
      <c r="B155" s="431" t="s">
        <v>25</v>
      </c>
      <c r="C155" s="428"/>
      <c r="D155" s="428"/>
      <c r="E155" s="428"/>
    </row>
    <row r="156" spans="1:5" customFormat="1" ht="15" hidden="1" x14ac:dyDescent="0.25">
      <c r="A156" s="408" t="s">
        <v>163</v>
      </c>
      <c r="B156" s="431" t="s">
        <v>26</v>
      </c>
      <c r="C156" s="428"/>
      <c r="D156" s="428"/>
      <c r="E156" s="428"/>
    </row>
    <row r="157" spans="1:5" customFormat="1" ht="15" x14ac:dyDescent="0.25">
      <c r="A157" s="408" t="s">
        <v>165</v>
      </c>
      <c r="B157" s="431" t="s">
        <v>28</v>
      </c>
      <c r="C157" s="428">
        <v>2000</v>
      </c>
      <c r="D157" s="428"/>
      <c r="E157" s="428"/>
    </row>
    <row r="158" spans="1:5" customFormat="1" ht="13.5" customHeight="1" x14ac:dyDescent="0.25">
      <c r="A158" s="408">
        <v>3237</v>
      </c>
      <c r="B158" s="431" t="s">
        <v>30</v>
      </c>
      <c r="C158" s="428">
        <v>13000</v>
      </c>
      <c r="D158" s="428"/>
      <c r="E158" s="428"/>
    </row>
    <row r="159" spans="1:5" customFormat="1" ht="14.25" customHeight="1" x14ac:dyDescent="0.25">
      <c r="A159" s="408" t="s">
        <v>168</v>
      </c>
      <c r="B159" s="431" t="s">
        <v>31</v>
      </c>
      <c r="C159" s="513">
        <v>43000</v>
      </c>
      <c r="D159" s="513"/>
      <c r="E159" s="513"/>
    </row>
    <row r="160" spans="1:5" s="48" customFormat="1" ht="25.5" x14ac:dyDescent="0.25">
      <c r="A160" s="433" t="s">
        <v>169</v>
      </c>
      <c r="B160" s="432" t="s">
        <v>32</v>
      </c>
      <c r="C160" s="525">
        <f t="shared" ref="C160:E160" si="80">SUM(C161)</f>
        <v>9000</v>
      </c>
      <c r="D160" s="525">
        <f t="shared" si="80"/>
        <v>0</v>
      </c>
      <c r="E160" s="525">
        <f t="shared" si="80"/>
        <v>0</v>
      </c>
    </row>
    <row r="161" spans="1:5" customFormat="1" ht="15" x14ac:dyDescent="0.25">
      <c r="A161" s="408" t="s">
        <v>170</v>
      </c>
      <c r="B161" s="431" t="s">
        <v>32</v>
      </c>
      <c r="C161" s="513">
        <v>9000</v>
      </c>
      <c r="D161" s="513"/>
      <c r="E161" s="513"/>
    </row>
    <row r="162" spans="1:5" s="48" customFormat="1" ht="14.25" hidden="1" customHeight="1" x14ac:dyDescent="0.25">
      <c r="A162" s="433" t="s">
        <v>171</v>
      </c>
      <c r="B162" s="432" t="s">
        <v>33</v>
      </c>
      <c r="C162" s="525">
        <f t="shared" ref="C162:E162" si="81">SUM(C163:C165)</f>
        <v>0</v>
      </c>
      <c r="D162" s="525">
        <f t="shared" si="81"/>
        <v>0</v>
      </c>
      <c r="E162" s="525">
        <f t="shared" si="81"/>
        <v>0</v>
      </c>
    </row>
    <row r="163" spans="1:5" customFormat="1" ht="15" hidden="1" x14ac:dyDescent="0.25">
      <c r="A163" s="408" t="s">
        <v>172</v>
      </c>
      <c r="B163" s="431" t="s">
        <v>35</v>
      </c>
      <c r="C163" s="513"/>
      <c r="D163" s="513"/>
      <c r="E163" s="513"/>
    </row>
    <row r="164" spans="1:5" customFormat="1" ht="15" hidden="1" x14ac:dyDescent="0.25">
      <c r="A164" s="408" t="s">
        <v>173</v>
      </c>
      <c r="B164" s="431" t="s">
        <v>36</v>
      </c>
      <c r="C164" s="513"/>
      <c r="D164" s="513"/>
      <c r="E164" s="513"/>
    </row>
    <row r="165" spans="1:5" customFormat="1" ht="15" hidden="1" x14ac:dyDescent="0.25">
      <c r="A165" s="408">
        <v>3299</v>
      </c>
      <c r="B165" s="410" t="s">
        <v>33</v>
      </c>
      <c r="C165" s="513"/>
      <c r="D165" s="513"/>
      <c r="E165" s="513"/>
    </row>
    <row r="166" spans="1:5" customFormat="1" ht="15" hidden="1" x14ac:dyDescent="0.25">
      <c r="A166" s="529">
        <v>361</v>
      </c>
      <c r="B166" s="530" t="s">
        <v>138</v>
      </c>
      <c r="C166" s="430">
        <f t="shared" ref="C166:E166" si="82">SUM(C167)</f>
        <v>0</v>
      </c>
      <c r="D166" s="430">
        <f t="shared" si="82"/>
        <v>0</v>
      </c>
      <c r="E166" s="430">
        <f t="shared" si="82"/>
        <v>0</v>
      </c>
    </row>
    <row r="167" spans="1:5" customFormat="1" ht="15" hidden="1" x14ac:dyDescent="0.25">
      <c r="A167" s="434">
        <v>3611</v>
      </c>
      <c r="B167" s="532" t="s">
        <v>260</v>
      </c>
      <c r="C167" s="428"/>
      <c r="D167" s="428"/>
      <c r="E167" s="428"/>
    </row>
    <row r="168" spans="1:5" ht="24" hidden="1" customHeight="1" x14ac:dyDescent="0.2">
      <c r="A168" s="499" t="s">
        <v>56</v>
      </c>
      <c r="B168" s="500" t="s">
        <v>57</v>
      </c>
      <c r="C168" s="501">
        <f t="shared" si="72"/>
        <v>0</v>
      </c>
      <c r="D168" s="501">
        <f t="shared" si="72"/>
        <v>0</v>
      </c>
      <c r="E168" s="501">
        <f t="shared" si="72"/>
        <v>0</v>
      </c>
    </row>
    <row r="169" spans="1:5" ht="18" hidden="1" customHeight="1" x14ac:dyDescent="0.2">
      <c r="A169" s="537" t="s">
        <v>98</v>
      </c>
      <c r="B169" s="537"/>
      <c r="C169" s="503">
        <f t="shared" si="72"/>
        <v>0</v>
      </c>
      <c r="D169" s="503">
        <f t="shared" si="72"/>
        <v>0</v>
      </c>
      <c r="E169" s="503">
        <f t="shared" si="72"/>
        <v>0</v>
      </c>
    </row>
    <row r="170" spans="1:5" hidden="1" x14ac:dyDescent="0.2">
      <c r="A170" s="526">
        <v>322</v>
      </c>
      <c r="B170" s="505" t="s">
        <v>16</v>
      </c>
      <c r="C170" s="506">
        <f t="shared" si="72"/>
        <v>0</v>
      </c>
      <c r="D170" s="506">
        <f t="shared" si="72"/>
        <v>0</v>
      </c>
      <c r="E170" s="506">
        <f t="shared" si="72"/>
        <v>0</v>
      </c>
    </row>
    <row r="171" spans="1:5" hidden="1" x14ac:dyDescent="0.2">
      <c r="A171" s="409">
        <v>3227</v>
      </c>
      <c r="B171" s="538" t="s">
        <v>22</v>
      </c>
      <c r="C171" s="412"/>
      <c r="D171" s="412"/>
      <c r="E171" s="412"/>
    </row>
    <row r="172" spans="1:5" hidden="1" x14ac:dyDescent="0.2">
      <c r="A172" s="409"/>
      <c r="B172" s="538"/>
      <c r="C172" s="412"/>
      <c r="D172" s="412"/>
      <c r="E172" s="412"/>
    </row>
    <row r="173" spans="1:5" customFormat="1" ht="24.95" customHeight="1" x14ac:dyDescent="0.25">
      <c r="A173" s="522" t="s">
        <v>99</v>
      </c>
      <c r="B173" s="523" t="s">
        <v>100</v>
      </c>
      <c r="C173" s="539">
        <f t="shared" ref="C173:E173" si="83">SUM(C174)</f>
        <v>9293000</v>
      </c>
      <c r="D173" s="539">
        <f t="shared" si="83"/>
        <v>9293000</v>
      </c>
      <c r="E173" s="539">
        <f t="shared" si="83"/>
        <v>9293000</v>
      </c>
    </row>
    <row r="174" spans="1:5" customFormat="1" ht="18" customHeight="1" x14ac:dyDescent="0.25">
      <c r="A174" s="508" t="s">
        <v>98</v>
      </c>
      <c r="B174" s="508"/>
      <c r="C174" s="509">
        <f t="shared" ref="C174:E174" si="84">SUM(C175,C194,C199,C206,C209)</f>
        <v>9293000</v>
      </c>
      <c r="D174" s="509">
        <f t="shared" si="84"/>
        <v>9293000</v>
      </c>
      <c r="E174" s="509">
        <f t="shared" si="84"/>
        <v>9293000</v>
      </c>
    </row>
    <row r="175" spans="1:5" customFormat="1" ht="18" customHeight="1" x14ac:dyDescent="0.25">
      <c r="A175" s="540" t="s">
        <v>333</v>
      </c>
      <c r="B175" s="540" t="s">
        <v>334</v>
      </c>
      <c r="C175" s="541">
        <f>SUM(C176,C178,C185,C191)</f>
        <v>2921000</v>
      </c>
      <c r="D175" s="541">
        <f t="shared" ref="D175:E175" si="85">SUM(D176,D178,D185,D191)</f>
        <v>2921000</v>
      </c>
      <c r="E175" s="541">
        <f t="shared" si="85"/>
        <v>2921000</v>
      </c>
    </row>
    <row r="176" spans="1:5" customFormat="1" ht="15" x14ac:dyDescent="0.25">
      <c r="A176" s="433">
        <v>321</v>
      </c>
      <c r="B176" s="511" t="s">
        <v>12</v>
      </c>
      <c r="C176" s="427">
        <f t="shared" ref="C176:E176" si="86">SUM(C177:C177)</f>
        <v>75000</v>
      </c>
      <c r="D176" s="427">
        <f t="shared" si="86"/>
        <v>75000</v>
      </c>
      <c r="E176" s="427">
        <f t="shared" si="86"/>
        <v>75000</v>
      </c>
    </row>
    <row r="177" spans="1:5" customFormat="1" ht="15" x14ac:dyDescent="0.25">
      <c r="A177" s="408">
        <v>3213</v>
      </c>
      <c r="B177" s="431" t="s">
        <v>15</v>
      </c>
      <c r="C177" s="406">
        <v>75000</v>
      </c>
      <c r="D177" s="406">
        <v>75000</v>
      </c>
      <c r="E177" s="406">
        <v>75000</v>
      </c>
    </row>
    <row r="178" spans="1:5" customFormat="1" ht="15" x14ac:dyDescent="0.25">
      <c r="A178" s="433">
        <v>322</v>
      </c>
      <c r="B178" s="511" t="s">
        <v>16</v>
      </c>
      <c r="C178" s="427">
        <f t="shared" ref="C178:D178" si="87">SUM(C179:C184)</f>
        <v>1289000</v>
      </c>
      <c r="D178" s="427">
        <f t="shared" si="87"/>
        <v>1289000</v>
      </c>
      <c r="E178" s="427">
        <f t="shared" ref="E178" si="88">SUM(E179:E184)</f>
        <v>1289000</v>
      </c>
    </row>
    <row r="179" spans="1:5" customFormat="1" ht="15" x14ac:dyDescent="0.25">
      <c r="A179" s="408">
        <v>3221</v>
      </c>
      <c r="B179" s="431" t="s">
        <v>17</v>
      </c>
      <c r="C179" s="406">
        <v>67000</v>
      </c>
      <c r="D179" s="406">
        <v>67000</v>
      </c>
      <c r="E179" s="406">
        <v>67000</v>
      </c>
    </row>
    <row r="180" spans="1:5" customFormat="1" ht="15" x14ac:dyDescent="0.25">
      <c r="A180" s="408">
        <v>3222</v>
      </c>
      <c r="B180" s="431" t="s">
        <v>18</v>
      </c>
      <c r="C180" s="406">
        <v>102000</v>
      </c>
      <c r="D180" s="406">
        <v>102000</v>
      </c>
      <c r="E180" s="406">
        <v>102000</v>
      </c>
    </row>
    <row r="181" spans="1:5" customFormat="1" ht="15" x14ac:dyDescent="0.25">
      <c r="A181" s="408">
        <v>3223</v>
      </c>
      <c r="B181" s="431" t="s">
        <v>19</v>
      </c>
      <c r="C181" s="406">
        <v>265000</v>
      </c>
      <c r="D181" s="406">
        <v>265000</v>
      </c>
      <c r="E181" s="406">
        <v>265000</v>
      </c>
    </row>
    <row r="182" spans="1:5" customFormat="1" ht="15" x14ac:dyDescent="0.25">
      <c r="A182" s="436">
        <v>3224</v>
      </c>
      <c r="B182" s="405" t="s">
        <v>20</v>
      </c>
      <c r="C182" s="406">
        <v>210000</v>
      </c>
      <c r="D182" s="406">
        <v>210000</v>
      </c>
      <c r="E182" s="406">
        <v>210000</v>
      </c>
    </row>
    <row r="183" spans="1:5" customFormat="1" ht="15" x14ac:dyDescent="0.25">
      <c r="A183" s="408">
        <v>3225</v>
      </c>
      <c r="B183" s="431" t="s">
        <v>21</v>
      </c>
      <c r="C183" s="406">
        <v>7000</v>
      </c>
      <c r="D183" s="406">
        <v>7000</v>
      </c>
      <c r="E183" s="406">
        <v>7000</v>
      </c>
    </row>
    <row r="184" spans="1:5" customFormat="1" ht="15" x14ac:dyDescent="0.25">
      <c r="A184" s="408">
        <v>3227</v>
      </c>
      <c r="B184" s="431" t="s">
        <v>22</v>
      </c>
      <c r="C184" s="406">
        <v>638000</v>
      </c>
      <c r="D184" s="406">
        <v>638000</v>
      </c>
      <c r="E184" s="406">
        <v>638000</v>
      </c>
    </row>
    <row r="185" spans="1:5" customFormat="1" ht="15" x14ac:dyDescent="0.25">
      <c r="A185" s="433">
        <v>323</v>
      </c>
      <c r="B185" s="511" t="s">
        <v>23</v>
      </c>
      <c r="C185" s="427">
        <f t="shared" ref="C185:D185" si="89">SUM(C186:C190)</f>
        <v>1362000</v>
      </c>
      <c r="D185" s="427">
        <f t="shared" si="89"/>
        <v>1362000</v>
      </c>
      <c r="E185" s="427">
        <f t="shared" ref="E185" si="90">SUM(E186:E190)</f>
        <v>1362000</v>
      </c>
    </row>
    <row r="186" spans="1:5" customFormat="1" ht="15" x14ac:dyDescent="0.25">
      <c r="A186" s="436">
        <v>3232</v>
      </c>
      <c r="B186" s="405" t="s">
        <v>25</v>
      </c>
      <c r="C186" s="406">
        <v>1082000</v>
      </c>
      <c r="D186" s="406">
        <v>1082000</v>
      </c>
      <c r="E186" s="406">
        <v>1082000</v>
      </c>
    </row>
    <row r="187" spans="1:5" customFormat="1" ht="15" x14ac:dyDescent="0.25">
      <c r="A187" s="436">
        <v>3233</v>
      </c>
      <c r="B187" s="405" t="s">
        <v>26</v>
      </c>
      <c r="C187" s="406">
        <v>220000</v>
      </c>
      <c r="D187" s="406">
        <v>220000</v>
      </c>
      <c r="E187" s="406">
        <v>220000</v>
      </c>
    </row>
    <row r="188" spans="1:5" customFormat="1" ht="15" x14ac:dyDescent="0.25">
      <c r="A188" s="436">
        <v>3235</v>
      </c>
      <c r="B188" s="405" t="s">
        <v>28</v>
      </c>
      <c r="C188" s="406">
        <v>37000</v>
      </c>
      <c r="D188" s="406">
        <v>37000</v>
      </c>
      <c r="E188" s="406">
        <v>37000</v>
      </c>
    </row>
    <row r="189" spans="1:5" customFormat="1" ht="15" x14ac:dyDescent="0.25">
      <c r="A189" s="436">
        <v>3237</v>
      </c>
      <c r="B189" s="405" t="s">
        <v>30</v>
      </c>
      <c r="C189" s="406">
        <v>2000</v>
      </c>
      <c r="D189" s="406">
        <v>2000</v>
      </c>
      <c r="E189" s="406">
        <v>2000</v>
      </c>
    </row>
    <row r="190" spans="1:5" customFormat="1" ht="15" x14ac:dyDescent="0.25">
      <c r="A190" s="436">
        <v>3238</v>
      </c>
      <c r="B190" s="405" t="s">
        <v>70</v>
      </c>
      <c r="C190" s="406">
        <v>21000</v>
      </c>
      <c r="D190" s="406">
        <v>21000</v>
      </c>
      <c r="E190" s="406">
        <v>21000</v>
      </c>
    </row>
    <row r="191" spans="1:5" customFormat="1" ht="15" x14ac:dyDescent="0.25">
      <c r="A191" s="433">
        <v>329</v>
      </c>
      <c r="B191" s="511" t="s">
        <v>33</v>
      </c>
      <c r="C191" s="427">
        <f t="shared" ref="C191:E191" si="91">SUM(C192:C193)</f>
        <v>195000</v>
      </c>
      <c r="D191" s="427">
        <f t="shared" si="91"/>
        <v>195000</v>
      </c>
      <c r="E191" s="427">
        <f t="shared" si="91"/>
        <v>195000</v>
      </c>
    </row>
    <row r="192" spans="1:5" customFormat="1" ht="15" x14ac:dyDescent="0.25">
      <c r="A192" s="408">
        <v>3294</v>
      </c>
      <c r="B192" s="431" t="s">
        <v>37</v>
      </c>
      <c r="C192" s="406">
        <v>52000</v>
      </c>
      <c r="D192" s="406">
        <v>52000</v>
      </c>
      <c r="E192" s="406">
        <v>52000</v>
      </c>
    </row>
    <row r="193" spans="1:5" customFormat="1" ht="15" x14ac:dyDescent="0.25">
      <c r="A193" s="408">
        <v>3299</v>
      </c>
      <c r="B193" s="431" t="s">
        <v>33</v>
      </c>
      <c r="C193" s="406">
        <v>143000</v>
      </c>
      <c r="D193" s="406">
        <v>143000</v>
      </c>
      <c r="E193" s="406">
        <v>143000</v>
      </c>
    </row>
    <row r="194" spans="1:5" customFormat="1" ht="15" x14ac:dyDescent="0.25">
      <c r="A194" s="542" t="s">
        <v>347</v>
      </c>
      <c r="B194" s="543" t="s">
        <v>348</v>
      </c>
      <c r="C194" s="544">
        <f t="shared" ref="C194:E194" si="92">SUM(C195,C197)</f>
        <v>108000</v>
      </c>
      <c r="D194" s="544">
        <f t="shared" si="92"/>
        <v>108000</v>
      </c>
      <c r="E194" s="544">
        <f t="shared" si="92"/>
        <v>108000</v>
      </c>
    </row>
    <row r="195" spans="1:5" customFormat="1" ht="25.5" x14ac:dyDescent="0.25">
      <c r="A195" s="433">
        <v>351</v>
      </c>
      <c r="B195" s="511" t="s">
        <v>133</v>
      </c>
      <c r="C195" s="427">
        <f t="shared" ref="C195:E195" si="93">SUM(C196:C196)</f>
        <v>53000</v>
      </c>
      <c r="D195" s="427">
        <f t="shared" si="93"/>
        <v>53000</v>
      </c>
      <c r="E195" s="427">
        <f t="shared" si="93"/>
        <v>53000</v>
      </c>
    </row>
    <row r="196" spans="1:5" customFormat="1" ht="15" x14ac:dyDescent="0.25">
      <c r="A196" s="408">
        <v>3512</v>
      </c>
      <c r="B196" s="410" t="s">
        <v>133</v>
      </c>
      <c r="C196" s="406">
        <v>53000</v>
      </c>
      <c r="D196" s="406">
        <v>53000</v>
      </c>
      <c r="E196" s="406">
        <v>53000</v>
      </c>
    </row>
    <row r="197" spans="1:5" customFormat="1" ht="15" x14ac:dyDescent="0.25">
      <c r="A197" s="433">
        <v>352</v>
      </c>
      <c r="B197" s="511" t="s">
        <v>101</v>
      </c>
      <c r="C197" s="427">
        <f t="shared" ref="C197:E197" si="94">SUM(C198:C198)</f>
        <v>55000</v>
      </c>
      <c r="D197" s="427">
        <f t="shared" si="94"/>
        <v>55000</v>
      </c>
      <c r="E197" s="427">
        <f t="shared" si="94"/>
        <v>55000</v>
      </c>
    </row>
    <row r="198" spans="1:5" customFormat="1" ht="25.5" x14ac:dyDescent="0.25">
      <c r="A198" s="408">
        <v>3522</v>
      </c>
      <c r="B198" s="405" t="s">
        <v>102</v>
      </c>
      <c r="C198" s="406">
        <v>55000</v>
      </c>
      <c r="D198" s="406">
        <v>55000</v>
      </c>
      <c r="E198" s="406">
        <v>55000</v>
      </c>
    </row>
    <row r="199" spans="1:5" customFormat="1" ht="25.5" x14ac:dyDescent="0.25">
      <c r="A199" s="542" t="s">
        <v>349</v>
      </c>
      <c r="B199" s="545" t="s">
        <v>350</v>
      </c>
      <c r="C199" s="544">
        <f t="shared" ref="C199:E199" si="95">SUM(C200,C203)</f>
        <v>1728000</v>
      </c>
      <c r="D199" s="544">
        <f t="shared" si="95"/>
        <v>1728000</v>
      </c>
      <c r="E199" s="544">
        <f t="shared" si="95"/>
        <v>1728000</v>
      </c>
    </row>
    <row r="200" spans="1:5" customFormat="1" ht="15" x14ac:dyDescent="0.25">
      <c r="A200" s="433">
        <v>363</v>
      </c>
      <c r="B200" s="511" t="s">
        <v>103</v>
      </c>
      <c r="C200" s="427">
        <f t="shared" ref="C200:D200" si="96">SUM(C201:C202)</f>
        <v>905000</v>
      </c>
      <c r="D200" s="427">
        <f t="shared" si="96"/>
        <v>905000</v>
      </c>
      <c r="E200" s="427">
        <f t="shared" ref="E200" si="97">SUM(E201:E202)</f>
        <v>905000</v>
      </c>
    </row>
    <row r="201" spans="1:5" customFormat="1" ht="15" hidden="1" x14ac:dyDescent="0.25">
      <c r="A201" s="408">
        <v>3631</v>
      </c>
      <c r="B201" s="405" t="s">
        <v>104</v>
      </c>
      <c r="C201" s="406"/>
      <c r="D201" s="406"/>
      <c r="E201" s="406"/>
    </row>
    <row r="202" spans="1:5" customFormat="1" ht="15" x14ac:dyDescent="0.25">
      <c r="A202" s="408">
        <v>3632</v>
      </c>
      <c r="B202" s="405" t="s">
        <v>105</v>
      </c>
      <c r="C202" s="406">
        <v>905000</v>
      </c>
      <c r="D202" s="406">
        <v>905000</v>
      </c>
      <c r="E202" s="406">
        <v>905000</v>
      </c>
    </row>
    <row r="203" spans="1:5" s="48" customFormat="1" ht="25.5" x14ac:dyDescent="0.25">
      <c r="A203" s="510">
        <v>369</v>
      </c>
      <c r="B203" s="511" t="s">
        <v>244</v>
      </c>
      <c r="C203" s="427">
        <f t="shared" ref="C203:D203" si="98">SUM(C204,C205)</f>
        <v>823000</v>
      </c>
      <c r="D203" s="427">
        <f t="shared" si="98"/>
        <v>823000</v>
      </c>
      <c r="E203" s="427">
        <f t="shared" ref="E203" si="99">SUM(E204,E205)</f>
        <v>823000</v>
      </c>
    </row>
    <row r="204" spans="1:5" customFormat="1" ht="15" x14ac:dyDescent="0.25">
      <c r="A204" s="436">
        <v>3691</v>
      </c>
      <c r="B204" s="405" t="s">
        <v>245</v>
      </c>
      <c r="C204" s="406">
        <v>226000</v>
      </c>
      <c r="D204" s="406">
        <v>226000</v>
      </c>
      <c r="E204" s="406">
        <v>226000</v>
      </c>
    </row>
    <row r="205" spans="1:5" s="172" customFormat="1" ht="25.5" x14ac:dyDescent="0.25">
      <c r="A205" s="533">
        <v>3692</v>
      </c>
      <c r="B205" s="546" t="s">
        <v>315</v>
      </c>
      <c r="C205" s="513">
        <v>597000</v>
      </c>
      <c r="D205" s="513">
        <v>597000</v>
      </c>
      <c r="E205" s="513">
        <v>597000</v>
      </c>
    </row>
    <row r="206" spans="1:5" s="172" customFormat="1" ht="15" x14ac:dyDescent="0.25">
      <c r="A206" s="547" t="s">
        <v>329</v>
      </c>
      <c r="B206" s="545" t="s">
        <v>330</v>
      </c>
      <c r="C206" s="544">
        <f t="shared" ref="C206:E206" si="100">SUM(C207)</f>
        <v>344000</v>
      </c>
      <c r="D206" s="544">
        <f t="shared" si="100"/>
        <v>344000</v>
      </c>
      <c r="E206" s="544">
        <f t="shared" si="100"/>
        <v>344000</v>
      </c>
    </row>
    <row r="207" spans="1:5" customFormat="1" ht="15" x14ac:dyDescent="0.25">
      <c r="A207" s="510">
        <v>381</v>
      </c>
      <c r="B207" s="511" t="s">
        <v>46</v>
      </c>
      <c r="C207" s="427">
        <f t="shared" ref="C207:E207" si="101">SUM(C208)</f>
        <v>344000</v>
      </c>
      <c r="D207" s="427">
        <f t="shared" si="101"/>
        <v>344000</v>
      </c>
      <c r="E207" s="427">
        <f t="shared" si="101"/>
        <v>344000</v>
      </c>
    </row>
    <row r="208" spans="1:5" customFormat="1" ht="15" x14ac:dyDescent="0.25">
      <c r="A208" s="436">
        <v>3811</v>
      </c>
      <c r="B208" s="405" t="s">
        <v>46</v>
      </c>
      <c r="C208" s="406">
        <v>344000</v>
      </c>
      <c r="D208" s="406">
        <v>344000</v>
      </c>
      <c r="E208" s="406">
        <v>344000</v>
      </c>
    </row>
    <row r="209" spans="1:5" customFormat="1" ht="25.5" x14ac:dyDescent="0.25">
      <c r="A209" s="547" t="s">
        <v>339</v>
      </c>
      <c r="B209" s="545" t="s">
        <v>340</v>
      </c>
      <c r="C209" s="544">
        <f t="shared" ref="C209:E209" si="102">SUM(C210,C215,C217)</f>
        <v>4192000</v>
      </c>
      <c r="D209" s="544">
        <f t="shared" si="102"/>
        <v>4192000</v>
      </c>
      <c r="E209" s="544">
        <f t="shared" si="102"/>
        <v>4192000</v>
      </c>
    </row>
    <row r="210" spans="1:5" customFormat="1" ht="15" x14ac:dyDescent="0.25">
      <c r="A210" s="433">
        <v>422</v>
      </c>
      <c r="B210" s="432" t="s">
        <v>53</v>
      </c>
      <c r="C210" s="427">
        <f t="shared" ref="C210:D210" si="103">SUM(C211:C214)</f>
        <v>1336000</v>
      </c>
      <c r="D210" s="427">
        <f t="shared" si="103"/>
        <v>1336000</v>
      </c>
      <c r="E210" s="427">
        <f t="shared" ref="E210" si="104">SUM(E211:E214)</f>
        <v>1336000</v>
      </c>
    </row>
    <row r="211" spans="1:5" customFormat="1" ht="15" x14ac:dyDescent="0.25">
      <c r="A211" s="408">
        <v>4221</v>
      </c>
      <c r="B211" s="431" t="s">
        <v>54</v>
      </c>
      <c r="C211" s="406">
        <v>14000</v>
      </c>
      <c r="D211" s="406">
        <v>14000</v>
      </c>
      <c r="E211" s="406">
        <v>14000</v>
      </c>
    </row>
    <row r="212" spans="1:5" customFormat="1" ht="15" x14ac:dyDescent="0.25">
      <c r="A212" s="408">
        <v>4222</v>
      </c>
      <c r="B212" s="431" t="s">
        <v>58</v>
      </c>
      <c r="C212" s="406">
        <v>42000</v>
      </c>
      <c r="D212" s="406">
        <v>42000</v>
      </c>
      <c r="E212" s="406">
        <v>42000</v>
      </c>
    </row>
    <row r="213" spans="1:5" customFormat="1" ht="15" x14ac:dyDescent="0.25">
      <c r="A213" s="408">
        <v>4223</v>
      </c>
      <c r="B213" s="431" t="s">
        <v>59</v>
      </c>
      <c r="C213" s="406">
        <v>1220000</v>
      </c>
      <c r="D213" s="406">
        <v>1220000</v>
      </c>
      <c r="E213" s="406">
        <v>1220000</v>
      </c>
    </row>
    <row r="214" spans="1:5" customFormat="1" ht="15" x14ac:dyDescent="0.25">
      <c r="A214" s="408">
        <v>4225</v>
      </c>
      <c r="B214" s="431" t="s">
        <v>106</v>
      </c>
      <c r="C214" s="406">
        <v>60000</v>
      </c>
      <c r="D214" s="406">
        <v>60000</v>
      </c>
      <c r="E214" s="406">
        <v>60000</v>
      </c>
    </row>
    <row r="215" spans="1:5" customFormat="1" ht="15" x14ac:dyDescent="0.25">
      <c r="A215" s="433">
        <v>423</v>
      </c>
      <c r="B215" s="432" t="s">
        <v>61</v>
      </c>
      <c r="C215" s="427">
        <f t="shared" ref="C215:E215" si="105">SUM(C216)</f>
        <v>2529000</v>
      </c>
      <c r="D215" s="427">
        <f t="shared" si="105"/>
        <v>2529000</v>
      </c>
      <c r="E215" s="427">
        <f t="shared" si="105"/>
        <v>2529000</v>
      </c>
    </row>
    <row r="216" spans="1:5" customFormat="1" ht="15" x14ac:dyDescent="0.25">
      <c r="A216" s="408">
        <v>4231</v>
      </c>
      <c r="B216" s="431" t="s">
        <v>62</v>
      </c>
      <c r="C216" s="406">
        <v>2529000</v>
      </c>
      <c r="D216" s="406">
        <v>2529000</v>
      </c>
      <c r="E216" s="406">
        <v>2529000</v>
      </c>
    </row>
    <row r="217" spans="1:5" customFormat="1" ht="15" x14ac:dyDescent="0.25">
      <c r="A217" s="433">
        <v>426</v>
      </c>
      <c r="B217" s="432" t="s">
        <v>73</v>
      </c>
      <c r="C217" s="427">
        <f t="shared" ref="C217:E217" si="106">SUM(C218)</f>
        <v>327000</v>
      </c>
      <c r="D217" s="427">
        <f t="shared" si="106"/>
        <v>327000</v>
      </c>
      <c r="E217" s="427">
        <f t="shared" si="106"/>
        <v>327000</v>
      </c>
    </row>
    <row r="218" spans="1:5" customFormat="1" ht="13.5" customHeight="1" x14ac:dyDescent="0.25">
      <c r="A218" s="408">
        <v>4262</v>
      </c>
      <c r="B218" s="431" t="s">
        <v>74</v>
      </c>
      <c r="C218" s="406">
        <v>327000</v>
      </c>
      <c r="D218" s="406">
        <v>327000</v>
      </c>
      <c r="E218" s="406">
        <v>327000</v>
      </c>
    </row>
    <row r="219" spans="1:5" customFormat="1" ht="15" hidden="1" x14ac:dyDescent="0.25">
      <c r="A219" s="433">
        <v>451</v>
      </c>
      <c r="B219" s="432" t="s">
        <v>55</v>
      </c>
      <c r="C219" s="427">
        <f t="shared" ref="C219:E219" si="107">SUM(C220)</f>
        <v>0</v>
      </c>
      <c r="D219" s="427">
        <f t="shared" si="107"/>
        <v>0</v>
      </c>
      <c r="E219" s="427">
        <f t="shared" si="107"/>
        <v>0</v>
      </c>
    </row>
    <row r="220" spans="1:5" customFormat="1" ht="15" hidden="1" x14ac:dyDescent="0.25">
      <c r="A220" s="408">
        <v>4511</v>
      </c>
      <c r="B220" s="431" t="s">
        <v>55</v>
      </c>
      <c r="C220" s="406"/>
      <c r="D220" s="406"/>
      <c r="E220" s="406"/>
    </row>
    <row r="221" spans="1:5" customFormat="1" ht="23.25" hidden="1" customHeight="1" x14ac:dyDescent="0.25">
      <c r="A221" s="499" t="s">
        <v>228</v>
      </c>
      <c r="B221" s="500" t="s">
        <v>263</v>
      </c>
      <c r="C221" s="501">
        <f t="shared" ref="C221:D221" si="108">SUM(C222+C227+C232)</f>
        <v>0</v>
      </c>
      <c r="D221" s="501">
        <f t="shared" si="108"/>
        <v>0</v>
      </c>
      <c r="E221" s="501">
        <f t="shared" ref="E221" si="109">SUM(E222+E227+E232)</f>
        <v>0</v>
      </c>
    </row>
    <row r="222" spans="1:5" customFormat="1" ht="15" hidden="1" x14ac:dyDescent="0.25">
      <c r="A222" s="508" t="s">
        <v>98</v>
      </c>
      <c r="B222" s="508"/>
      <c r="C222" s="509">
        <f t="shared" ref="C222:D222" si="110">SUM(C223,C225)</f>
        <v>0</v>
      </c>
      <c r="D222" s="509">
        <f t="shared" si="110"/>
        <v>0</v>
      </c>
      <c r="E222" s="509">
        <f t="shared" ref="E222" si="111">SUM(E223,E225)</f>
        <v>0</v>
      </c>
    </row>
    <row r="223" spans="1:5" s="48" customFormat="1" ht="15" hidden="1" x14ac:dyDescent="0.25">
      <c r="A223" s="510">
        <v>323</v>
      </c>
      <c r="B223" s="511" t="s">
        <v>124</v>
      </c>
      <c r="C223" s="427">
        <f t="shared" ref="C223:E225" si="112">SUM(C224)</f>
        <v>0</v>
      </c>
      <c r="D223" s="427">
        <f t="shared" si="112"/>
        <v>0</v>
      </c>
      <c r="E223" s="427">
        <f t="shared" si="112"/>
        <v>0</v>
      </c>
    </row>
    <row r="224" spans="1:5" customFormat="1" ht="15" hidden="1" x14ac:dyDescent="0.25">
      <c r="A224" s="436">
        <v>3233</v>
      </c>
      <c r="B224" s="531" t="s">
        <v>26</v>
      </c>
      <c r="C224" s="406"/>
      <c r="D224" s="406"/>
      <c r="E224" s="406"/>
    </row>
    <row r="225" spans="1:5" s="48" customFormat="1" ht="15" hidden="1" x14ac:dyDescent="0.25">
      <c r="A225" s="510">
        <v>423</v>
      </c>
      <c r="B225" s="511" t="s">
        <v>61</v>
      </c>
      <c r="C225" s="427">
        <f t="shared" si="112"/>
        <v>0</v>
      </c>
      <c r="D225" s="427">
        <f t="shared" si="112"/>
        <v>0</v>
      </c>
      <c r="E225" s="427">
        <f t="shared" si="112"/>
        <v>0</v>
      </c>
    </row>
    <row r="226" spans="1:5" customFormat="1" ht="15" hidden="1" x14ac:dyDescent="0.25">
      <c r="A226" s="436">
        <v>4231</v>
      </c>
      <c r="B226" s="531" t="s">
        <v>62</v>
      </c>
      <c r="C226" s="406"/>
      <c r="D226" s="406"/>
      <c r="E226" s="406"/>
    </row>
    <row r="227" spans="1:5" customFormat="1" ht="18" hidden="1" customHeight="1" x14ac:dyDescent="0.25">
      <c r="A227" s="508" t="s">
        <v>114</v>
      </c>
      <c r="B227" s="508"/>
      <c r="C227" s="512">
        <f t="shared" ref="C227:D227" si="113">SUM(C228,C230)</f>
        <v>0</v>
      </c>
      <c r="D227" s="512">
        <f t="shared" si="113"/>
        <v>0</v>
      </c>
      <c r="E227" s="512">
        <f t="shared" ref="E227" si="114">SUM(E228,E230)</f>
        <v>0</v>
      </c>
    </row>
    <row r="228" spans="1:5" customFormat="1" ht="18" hidden="1" customHeight="1" x14ac:dyDescent="0.25">
      <c r="A228" s="521">
        <v>323</v>
      </c>
      <c r="B228" s="530" t="s">
        <v>124</v>
      </c>
      <c r="C228" s="430">
        <f t="shared" ref="C228:E228" si="115">SUM(C229)</f>
        <v>0</v>
      </c>
      <c r="D228" s="430">
        <f t="shared" si="115"/>
        <v>0</v>
      </c>
      <c r="E228" s="430">
        <f t="shared" si="115"/>
        <v>0</v>
      </c>
    </row>
    <row r="229" spans="1:5" customFormat="1" ht="18" hidden="1" customHeight="1" x14ac:dyDescent="0.25">
      <c r="A229" s="417">
        <v>3233</v>
      </c>
      <c r="B229" s="548" t="s">
        <v>26</v>
      </c>
      <c r="C229" s="428"/>
      <c r="D229" s="428"/>
      <c r="E229" s="428"/>
    </row>
    <row r="230" spans="1:5" s="48" customFormat="1" ht="15" hidden="1" x14ac:dyDescent="0.25">
      <c r="A230" s="521">
        <v>423</v>
      </c>
      <c r="B230" s="530" t="s">
        <v>61</v>
      </c>
      <c r="C230" s="430">
        <f t="shared" ref="C230:E230" si="116">SUM(C231)</f>
        <v>0</v>
      </c>
      <c r="D230" s="430">
        <f t="shared" si="116"/>
        <v>0</v>
      </c>
      <c r="E230" s="430">
        <f t="shared" si="116"/>
        <v>0</v>
      </c>
    </row>
    <row r="231" spans="1:5" customFormat="1" ht="15" hidden="1" x14ac:dyDescent="0.25">
      <c r="A231" s="417">
        <v>4231</v>
      </c>
      <c r="B231" s="548" t="s">
        <v>62</v>
      </c>
      <c r="C231" s="428"/>
      <c r="D231" s="428"/>
      <c r="E231" s="428"/>
    </row>
    <row r="232" spans="1:5" customFormat="1" ht="18" hidden="1" customHeight="1" x14ac:dyDescent="0.25">
      <c r="A232" s="508" t="s">
        <v>243</v>
      </c>
      <c r="B232" s="508"/>
      <c r="C232" s="512">
        <f t="shared" ref="C232:D232" si="117">SUM(C233,C235)</f>
        <v>0</v>
      </c>
      <c r="D232" s="512">
        <f t="shared" si="117"/>
        <v>0</v>
      </c>
      <c r="E232" s="512">
        <f t="shared" ref="E232" si="118">SUM(E233,E235)</f>
        <v>0</v>
      </c>
    </row>
    <row r="233" spans="1:5" s="48" customFormat="1" ht="15" hidden="1" x14ac:dyDescent="0.25">
      <c r="A233" s="510">
        <v>323</v>
      </c>
      <c r="B233" s="511" t="s">
        <v>124</v>
      </c>
      <c r="C233" s="427">
        <f t="shared" ref="C233:E233" si="119">SUM(C234)</f>
        <v>0</v>
      </c>
      <c r="D233" s="427">
        <f t="shared" si="119"/>
        <v>0</v>
      </c>
      <c r="E233" s="427">
        <f t="shared" si="119"/>
        <v>0</v>
      </c>
    </row>
    <row r="234" spans="1:5" customFormat="1" ht="15" hidden="1" x14ac:dyDescent="0.25">
      <c r="A234" s="436">
        <v>3233</v>
      </c>
      <c r="B234" s="531" t="s">
        <v>26</v>
      </c>
      <c r="C234" s="406"/>
      <c r="D234" s="406"/>
      <c r="E234" s="406"/>
    </row>
    <row r="235" spans="1:5" customFormat="1" ht="15" hidden="1" x14ac:dyDescent="0.25">
      <c r="A235" s="433">
        <v>423</v>
      </c>
      <c r="B235" s="432" t="s">
        <v>61</v>
      </c>
      <c r="C235" s="427">
        <f t="shared" ref="C235:E235" si="120">SUM(C236)</f>
        <v>0</v>
      </c>
      <c r="D235" s="427">
        <f t="shared" si="120"/>
        <v>0</v>
      </c>
      <c r="E235" s="427">
        <f t="shared" si="120"/>
        <v>0</v>
      </c>
    </row>
    <row r="236" spans="1:5" customFormat="1" ht="15" hidden="1" x14ac:dyDescent="0.25">
      <c r="A236" s="408">
        <v>4231</v>
      </c>
      <c r="B236" s="431" t="s">
        <v>62</v>
      </c>
      <c r="C236" s="428"/>
      <c r="D236" s="428"/>
      <c r="E236" s="428"/>
    </row>
    <row r="237" spans="1:5" customFormat="1" ht="31.5" customHeight="1" x14ac:dyDescent="0.25">
      <c r="A237" s="499" t="s">
        <v>193</v>
      </c>
      <c r="B237" s="500" t="s">
        <v>246</v>
      </c>
      <c r="C237" s="501">
        <f t="shared" ref="C237:E237" si="121">SUM(C238)</f>
        <v>1262000</v>
      </c>
      <c r="D237" s="501">
        <f t="shared" si="121"/>
        <v>1262000</v>
      </c>
      <c r="E237" s="501">
        <f t="shared" si="121"/>
        <v>1262000</v>
      </c>
    </row>
    <row r="238" spans="1:5" customFormat="1" ht="18" customHeight="1" x14ac:dyDescent="0.25">
      <c r="A238" s="508" t="s">
        <v>98</v>
      </c>
      <c r="B238" s="508"/>
      <c r="C238" s="509">
        <f>SUM(C239,C242,C248,C257,C259,C262,C264,C266,C273,C275,C277)</f>
        <v>1262000</v>
      </c>
      <c r="D238" s="509">
        <f t="shared" ref="D238:E238" si="122">SUM(D239,D242,D248,D257,D259,D262,D264,D266,D273,D275,D277)</f>
        <v>1262000</v>
      </c>
      <c r="E238" s="509">
        <f t="shared" si="122"/>
        <v>1262000</v>
      </c>
    </row>
    <row r="239" spans="1:5" s="48" customFormat="1" ht="15" customHeight="1" x14ac:dyDescent="0.25">
      <c r="A239" s="433" t="s">
        <v>150</v>
      </c>
      <c r="B239" s="432" t="s">
        <v>12</v>
      </c>
      <c r="C239" s="430">
        <f t="shared" ref="C239:D239" si="123">SUM(C240:C241)</f>
        <v>66000</v>
      </c>
      <c r="D239" s="430">
        <f t="shared" si="123"/>
        <v>66000</v>
      </c>
      <c r="E239" s="430">
        <f t="shared" ref="E239" si="124">SUM(E240:E241)</f>
        <v>66000</v>
      </c>
    </row>
    <row r="240" spans="1:5" customFormat="1" ht="15" customHeight="1" x14ac:dyDescent="0.25">
      <c r="A240" s="408" t="s">
        <v>151</v>
      </c>
      <c r="B240" s="431" t="s">
        <v>13</v>
      </c>
      <c r="C240" s="412">
        <v>26000</v>
      </c>
      <c r="D240" s="412">
        <v>26000</v>
      </c>
      <c r="E240" s="412">
        <v>26000</v>
      </c>
    </row>
    <row r="241" spans="1:5" customFormat="1" ht="15" customHeight="1" x14ac:dyDescent="0.25">
      <c r="A241" s="408" t="s">
        <v>153</v>
      </c>
      <c r="B241" s="431" t="s">
        <v>15</v>
      </c>
      <c r="C241" s="412">
        <v>40000</v>
      </c>
      <c r="D241" s="412">
        <v>40000</v>
      </c>
      <c r="E241" s="412">
        <v>40000</v>
      </c>
    </row>
    <row r="242" spans="1:5" s="48" customFormat="1" ht="15" customHeight="1" x14ac:dyDescent="0.25">
      <c r="A242" s="433" t="s">
        <v>154</v>
      </c>
      <c r="B242" s="432" t="s">
        <v>16</v>
      </c>
      <c r="C242" s="430">
        <f t="shared" ref="C242:D242" si="125">SUM(C243:C247)</f>
        <v>43000</v>
      </c>
      <c r="D242" s="430">
        <f t="shared" si="125"/>
        <v>43000</v>
      </c>
      <c r="E242" s="430">
        <f t="shared" ref="E242" si="126">SUM(E243:E247)</f>
        <v>43000</v>
      </c>
    </row>
    <row r="243" spans="1:5" customFormat="1" ht="15" customHeight="1" x14ac:dyDescent="0.25">
      <c r="A243" s="408" t="s">
        <v>155</v>
      </c>
      <c r="B243" s="431" t="s">
        <v>17</v>
      </c>
      <c r="C243" s="428">
        <v>13000</v>
      </c>
      <c r="D243" s="428">
        <v>13000</v>
      </c>
      <c r="E243" s="428">
        <v>13000</v>
      </c>
    </row>
    <row r="244" spans="1:5" customFormat="1" ht="15" customHeight="1" x14ac:dyDescent="0.25">
      <c r="A244" s="408" t="s">
        <v>156</v>
      </c>
      <c r="B244" s="431" t="s">
        <v>18</v>
      </c>
      <c r="C244" s="428">
        <v>13000</v>
      </c>
      <c r="D244" s="428">
        <v>13000</v>
      </c>
      <c r="E244" s="428">
        <v>13000</v>
      </c>
    </row>
    <row r="245" spans="1:5" customFormat="1" ht="15" hidden="1" customHeight="1" x14ac:dyDescent="0.25">
      <c r="A245" s="408" t="s">
        <v>157</v>
      </c>
      <c r="B245" s="431" t="s">
        <v>19</v>
      </c>
      <c r="C245" s="428"/>
      <c r="D245" s="428"/>
      <c r="E245" s="428"/>
    </row>
    <row r="246" spans="1:5" customFormat="1" ht="15" x14ac:dyDescent="0.25">
      <c r="A246" s="408" t="s">
        <v>158</v>
      </c>
      <c r="B246" s="431" t="s">
        <v>113</v>
      </c>
      <c r="C246" s="428">
        <v>4000</v>
      </c>
      <c r="D246" s="428">
        <v>4000</v>
      </c>
      <c r="E246" s="428">
        <v>4000</v>
      </c>
    </row>
    <row r="247" spans="1:5" customFormat="1" ht="15" customHeight="1" x14ac:dyDescent="0.25">
      <c r="A247" s="408" t="s">
        <v>159</v>
      </c>
      <c r="B247" s="431" t="s">
        <v>21</v>
      </c>
      <c r="C247" s="428">
        <v>13000</v>
      </c>
      <c r="D247" s="428">
        <v>13000</v>
      </c>
      <c r="E247" s="428">
        <v>13000</v>
      </c>
    </row>
    <row r="248" spans="1:5" s="48" customFormat="1" ht="15" customHeight="1" x14ac:dyDescent="0.25">
      <c r="A248" s="433" t="s">
        <v>160</v>
      </c>
      <c r="B248" s="432" t="s">
        <v>124</v>
      </c>
      <c r="C248" s="430">
        <f t="shared" ref="C248:D248" si="127">SUM(C249:C256)</f>
        <v>254000</v>
      </c>
      <c r="D248" s="430">
        <f t="shared" si="127"/>
        <v>254000</v>
      </c>
      <c r="E248" s="430">
        <f t="shared" ref="E248" si="128">SUM(E249:E256)</f>
        <v>254000</v>
      </c>
    </row>
    <row r="249" spans="1:5" customFormat="1" ht="15" customHeight="1" x14ac:dyDescent="0.25">
      <c r="A249" s="408">
        <v>3232</v>
      </c>
      <c r="B249" s="431" t="s">
        <v>25</v>
      </c>
      <c r="C249" s="428">
        <v>133000</v>
      </c>
      <c r="D249" s="428">
        <v>133000</v>
      </c>
      <c r="E249" s="428">
        <v>133000</v>
      </c>
    </row>
    <row r="250" spans="1:5" customFormat="1" ht="15" customHeight="1" x14ac:dyDescent="0.25">
      <c r="A250" s="408">
        <v>3233</v>
      </c>
      <c r="B250" s="431" t="s">
        <v>26</v>
      </c>
      <c r="C250" s="428">
        <v>13000</v>
      </c>
      <c r="D250" s="428">
        <v>13000</v>
      </c>
      <c r="E250" s="428">
        <v>13000</v>
      </c>
    </row>
    <row r="251" spans="1:5" customFormat="1" ht="15" customHeight="1" x14ac:dyDescent="0.25">
      <c r="A251" s="408" t="s">
        <v>164</v>
      </c>
      <c r="B251" s="431" t="s">
        <v>27</v>
      </c>
      <c r="C251" s="428">
        <v>2000</v>
      </c>
      <c r="D251" s="428">
        <v>2000</v>
      </c>
      <c r="E251" s="428">
        <v>2000</v>
      </c>
    </row>
    <row r="252" spans="1:5" customFormat="1" ht="15" customHeight="1" x14ac:dyDescent="0.25">
      <c r="A252" s="408" t="s">
        <v>165</v>
      </c>
      <c r="B252" s="431" t="s">
        <v>28</v>
      </c>
      <c r="C252" s="428">
        <v>33000</v>
      </c>
      <c r="D252" s="428">
        <v>33000</v>
      </c>
      <c r="E252" s="428">
        <v>33000</v>
      </c>
    </row>
    <row r="253" spans="1:5" customFormat="1" ht="15" customHeight="1" x14ac:dyDescent="0.25">
      <c r="A253" s="408" t="s">
        <v>166</v>
      </c>
      <c r="B253" s="431" t="s">
        <v>29</v>
      </c>
      <c r="C253" s="428">
        <v>7000</v>
      </c>
      <c r="D253" s="428">
        <v>7000</v>
      </c>
      <c r="E253" s="428">
        <v>7000</v>
      </c>
    </row>
    <row r="254" spans="1:5" customFormat="1" ht="15" customHeight="1" x14ac:dyDescent="0.25">
      <c r="A254" s="408" t="s">
        <v>167</v>
      </c>
      <c r="B254" s="431" t="s">
        <v>30</v>
      </c>
      <c r="C254" s="428">
        <v>33000</v>
      </c>
      <c r="D254" s="428">
        <v>33000</v>
      </c>
      <c r="E254" s="428">
        <v>33000</v>
      </c>
    </row>
    <row r="255" spans="1:5" customFormat="1" ht="15" customHeight="1" x14ac:dyDescent="0.25">
      <c r="A255" s="408" t="s">
        <v>190</v>
      </c>
      <c r="B255" s="431" t="s">
        <v>70</v>
      </c>
      <c r="C255" s="428">
        <v>13000</v>
      </c>
      <c r="D255" s="428">
        <v>13000</v>
      </c>
      <c r="E255" s="428">
        <v>13000</v>
      </c>
    </row>
    <row r="256" spans="1:5" customFormat="1" ht="15" customHeight="1" x14ac:dyDescent="0.25">
      <c r="A256" s="408" t="s">
        <v>168</v>
      </c>
      <c r="B256" s="431" t="s">
        <v>31</v>
      </c>
      <c r="C256" s="428">
        <v>20000</v>
      </c>
      <c r="D256" s="428">
        <v>20000</v>
      </c>
      <c r="E256" s="428">
        <v>20000</v>
      </c>
    </row>
    <row r="257" spans="1:5" s="48" customFormat="1" ht="24.75" customHeight="1" x14ac:dyDescent="0.25">
      <c r="A257" s="433" t="s">
        <v>169</v>
      </c>
      <c r="B257" s="432" t="s">
        <v>32</v>
      </c>
      <c r="C257" s="430">
        <f t="shared" ref="C257:E257" si="129">SUM(C258)</f>
        <v>20000</v>
      </c>
      <c r="D257" s="430">
        <f t="shared" si="129"/>
        <v>20000</v>
      </c>
      <c r="E257" s="430">
        <f t="shared" si="129"/>
        <v>20000</v>
      </c>
    </row>
    <row r="258" spans="1:5" customFormat="1" ht="15" customHeight="1" x14ac:dyDescent="0.25">
      <c r="A258" s="408" t="s">
        <v>170</v>
      </c>
      <c r="B258" s="431" t="s">
        <v>32</v>
      </c>
      <c r="C258" s="428">
        <v>20000</v>
      </c>
      <c r="D258" s="428">
        <v>20000</v>
      </c>
      <c r="E258" s="428">
        <v>20000</v>
      </c>
    </row>
    <row r="259" spans="1:5" s="48" customFormat="1" ht="15" customHeight="1" x14ac:dyDescent="0.25">
      <c r="A259" s="433" t="s">
        <v>171</v>
      </c>
      <c r="B259" s="432" t="s">
        <v>33</v>
      </c>
      <c r="C259" s="430">
        <f t="shared" ref="C259:D259" si="130">SUM(C260:C261)</f>
        <v>12000</v>
      </c>
      <c r="D259" s="430">
        <f t="shared" si="130"/>
        <v>12000</v>
      </c>
      <c r="E259" s="430">
        <f t="shared" ref="E259" si="131">SUM(E260:E261)</f>
        <v>12000</v>
      </c>
    </row>
    <row r="260" spans="1:5" customFormat="1" ht="15" customHeight="1" x14ac:dyDescent="0.25">
      <c r="A260" s="408" t="s">
        <v>172</v>
      </c>
      <c r="B260" s="431" t="s">
        <v>35</v>
      </c>
      <c r="C260" s="428">
        <v>2000</v>
      </c>
      <c r="D260" s="428">
        <v>2000</v>
      </c>
      <c r="E260" s="428">
        <v>2000</v>
      </c>
    </row>
    <row r="261" spans="1:5" customFormat="1" ht="15" customHeight="1" x14ac:dyDescent="0.25">
      <c r="A261" s="408" t="s">
        <v>173</v>
      </c>
      <c r="B261" s="431" t="s">
        <v>36</v>
      </c>
      <c r="C261" s="428">
        <v>10000</v>
      </c>
      <c r="D261" s="428">
        <v>10000</v>
      </c>
      <c r="E261" s="428">
        <v>10000</v>
      </c>
    </row>
    <row r="262" spans="1:5" customFormat="1" ht="15" hidden="1" customHeight="1" x14ac:dyDescent="0.25">
      <c r="A262" s="549">
        <v>343</v>
      </c>
      <c r="B262" s="550" t="s">
        <v>40</v>
      </c>
      <c r="C262" s="429">
        <f t="shared" ref="C262:E262" si="132">SUM(C263)</f>
        <v>0</v>
      </c>
      <c r="D262" s="429">
        <f t="shared" si="132"/>
        <v>0</v>
      </c>
      <c r="E262" s="429">
        <f t="shared" si="132"/>
        <v>0</v>
      </c>
    </row>
    <row r="263" spans="1:5" customFormat="1" ht="15" hidden="1" customHeight="1" x14ac:dyDescent="0.25">
      <c r="A263" s="551">
        <v>3434</v>
      </c>
      <c r="B263" s="532" t="s">
        <v>43</v>
      </c>
      <c r="C263" s="412"/>
      <c r="D263" s="412"/>
      <c r="E263" s="412"/>
    </row>
    <row r="264" spans="1:5" s="48" customFormat="1" ht="15" customHeight="1" x14ac:dyDescent="0.25">
      <c r="A264" s="433" t="s">
        <v>177</v>
      </c>
      <c r="B264" s="432" t="s">
        <v>67</v>
      </c>
      <c r="C264" s="430">
        <f t="shared" ref="C264:E264" si="133">SUM(C265)</f>
        <v>4000</v>
      </c>
      <c r="D264" s="430">
        <f t="shared" si="133"/>
        <v>4000</v>
      </c>
      <c r="E264" s="430">
        <f t="shared" si="133"/>
        <v>4000</v>
      </c>
    </row>
    <row r="265" spans="1:5" customFormat="1" ht="15" customHeight="1" x14ac:dyDescent="0.25">
      <c r="A265" s="408" t="s">
        <v>191</v>
      </c>
      <c r="B265" s="431" t="s">
        <v>68</v>
      </c>
      <c r="C265" s="428">
        <v>4000</v>
      </c>
      <c r="D265" s="428">
        <v>4000</v>
      </c>
      <c r="E265" s="428">
        <v>4000</v>
      </c>
    </row>
    <row r="266" spans="1:5" s="48" customFormat="1" ht="15" customHeight="1" x14ac:dyDescent="0.25">
      <c r="A266" s="433" t="s">
        <v>178</v>
      </c>
      <c r="B266" s="432" t="s">
        <v>130</v>
      </c>
      <c r="C266" s="430">
        <f t="shared" ref="C266:E266" si="134">SUM(C267:C270)</f>
        <v>596000</v>
      </c>
      <c r="D266" s="430">
        <f t="shared" si="134"/>
        <v>596000</v>
      </c>
      <c r="E266" s="430">
        <f t="shared" si="134"/>
        <v>596000</v>
      </c>
    </row>
    <row r="267" spans="1:5" customFormat="1" ht="15" customHeight="1" x14ac:dyDescent="0.25">
      <c r="A267" s="408" t="s">
        <v>179</v>
      </c>
      <c r="B267" s="431" t="s">
        <v>54</v>
      </c>
      <c r="C267" s="428">
        <v>330000</v>
      </c>
      <c r="D267" s="428">
        <v>330000</v>
      </c>
      <c r="E267" s="428">
        <v>330000</v>
      </c>
    </row>
    <row r="268" spans="1:5" customFormat="1" ht="14.25" customHeight="1" x14ac:dyDescent="0.25">
      <c r="A268" s="408" t="s">
        <v>187</v>
      </c>
      <c r="B268" s="431" t="s">
        <v>58</v>
      </c>
      <c r="C268" s="428">
        <v>266000</v>
      </c>
      <c r="D268" s="428">
        <v>266000</v>
      </c>
      <c r="E268" s="428">
        <v>266000</v>
      </c>
    </row>
    <row r="269" spans="1:5" customFormat="1" ht="15" hidden="1" customHeight="1" x14ac:dyDescent="0.25">
      <c r="A269" s="434" t="s">
        <v>180</v>
      </c>
      <c r="B269" s="435" t="s">
        <v>59</v>
      </c>
      <c r="C269" s="428"/>
      <c r="D269" s="428"/>
      <c r="E269" s="428"/>
    </row>
    <row r="270" spans="1:5" customFormat="1" ht="18" hidden="1" customHeight="1" x14ac:dyDescent="0.25">
      <c r="A270" s="408" t="s">
        <v>181</v>
      </c>
      <c r="B270" s="431" t="s">
        <v>60</v>
      </c>
      <c r="C270" s="428"/>
      <c r="D270" s="428"/>
      <c r="E270" s="428"/>
    </row>
    <row r="271" spans="1:5" s="48" customFormat="1" ht="21" hidden="1" customHeight="1" x14ac:dyDescent="0.25">
      <c r="A271" s="433" t="s">
        <v>182</v>
      </c>
      <c r="B271" s="432" t="s">
        <v>61</v>
      </c>
      <c r="C271" s="430">
        <f t="shared" ref="C271:E271" si="135">SUM(C272)</f>
        <v>0</v>
      </c>
      <c r="D271" s="430">
        <f t="shared" si="135"/>
        <v>0</v>
      </c>
      <c r="E271" s="430">
        <f t="shared" si="135"/>
        <v>0</v>
      </c>
    </row>
    <row r="272" spans="1:5" customFormat="1" ht="10.5" hidden="1" customHeight="1" x14ac:dyDescent="0.25">
      <c r="A272" s="408" t="s">
        <v>183</v>
      </c>
      <c r="B272" s="431" t="s">
        <v>62</v>
      </c>
      <c r="C272" s="428"/>
      <c r="D272" s="428"/>
      <c r="E272" s="428"/>
    </row>
    <row r="273" spans="1:5" s="48" customFormat="1" ht="15" customHeight="1" x14ac:dyDescent="0.25">
      <c r="A273" s="433" t="s">
        <v>194</v>
      </c>
      <c r="B273" s="432" t="s">
        <v>73</v>
      </c>
      <c r="C273" s="430">
        <f t="shared" ref="C273:E273" si="136">SUM(C274)</f>
        <v>133000</v>
      </c>
      <c r="D273" s="430">
        <f t="shared" si="136"/>
        <v>133000</v>
      </c>
      <c r="E273" s="430">
        <f t="shared" si="136"/>
        <v>133000</v>
      </c>
    </row>
    <row r="274" spans="1:5" customFormat="1" ht="15" customHeight="1" x14ac:dyDescent="0.25">
      <c r="A274" s="408" t="s">
        <v>195</v>
      </c>
      <c r="B274" s="431" t="s">
        <v>89</v>
      </c>
      <c r="C274" s="428">
        <v>133000</v>
      </c>
      <c r="D274" s="428">
        <v>133000</v>
      </c>
      <c r="E274" s="428">
        <v>133000</v>
      </c>
    </row>
    <row r="275" spans="1:5" s="48" customFormat="1" ht="15" x14ac:dyDescent="0.25">
      <c r="A275" s="433" t="s">
        <v>184</v>
      </c>
      <c r="B275" s="432" t="s">
        <v>55</v>
      </c>
      <c r="C275" s="430">
        <f t="shared" ref="C275:E277" si="137">SUM(C276)</f>
        <v>67000</v>
      </c>
      <c r="D275" s="430">
        <f t="shared" si="137"/>
        <v>67000</v>
      </c>
      <c r="E275" s="430">
        <f t="shared" si="137"/>
        <v>67000</v>
      </c>
    </row>
    <row r="276" spans="1:5" customFormat="1" ht="15" customHeight="1" x14ac:dyDescent="0.25">
      <c r="A276" s="408" t="s">
        <v>185</v>
      </c>
      <c r="B276" s="431" t="s">
        <v>55</v>
      </c>
      <c r="C276" s="428">
        <v>67000</v>
      </c>
      <c r="D276" s="428">
        <v>67000</v>
      </c>
      <c r="E276" s="428">
        <v>67000</v>
      </c>
    </row>
    <row r="277" spans="1:5" s="48" customFormat="1" ht="15" x14ac:dyDescent="0.25">
      <c r="A277" s="433">
        <v>453</v>
      </c>
      <c r="B277" s="432" t="s">
        <v>293</v>
      </c>
      <c r="C277" s="430">
        <f t="shared" si="137"/>
        <v>67000</v>
      </c>
      <c r="D277" s="430">
        <f t="shared" si="137"/>
        <v>67000</v>
      </c>
      <c r="E277" s="430">
        <f t="shared" si="137"/>
        <v>67000</v>
      </c>
    </row>
    <row r="278" spans="1:5" customFormat="1" ht="15" customHeight="1" x14ac:dyDescent="0.25">
      <c r="A278" s="408">
        <v>4531</v>
      </c>
      <c r="B278" s="431" t="s">
        <v>294</v>
      </c>
      <c r="C278" s="428">
        <v>67000</v>
      </c>
      <c r="D278" s="428">
        <v>67000</v>
      </c>
      <c r="E278" s="428">
        <v>67000</v>
      </c>
    </row>
    <row r="279" spans="1:5" customFormat="1" ht="38.25" x14ac:dyDescent="0.25">
      <c r="A279" s="522" t="s">
        <v>111</v>
      </c>
      <c r="B279" s="523" t="s">
        <v>112</v>
      </c>
      <c r="C279" s="524">
        <f t="shared" ref="C279:E279" si="138">SUM(C280)</f>
        <v>1200000</v>
      </c>
      <c r="D279" s="524">
        <f t="shared" si="138"/>
        <v>1200000</v>
      </c>
      <c r="E279" s="524">
        <f t="shared" si="138"/>
        <v>1200000</v>
      </c>
    </row>
    <row r="280" spans="1:5" customFormat="1" ht="18" customHeight="1" x14ac:dyDescent="0.25">
      <c r="A280" s="508" t="s">
        <v>107</v>
      </c>
      <c r="B280" s="508"/>
      <c r="C280" s="512">
        <f t="shared" ref="C280:D280" si="139">SUM(C281,C284,C286,C293,C301,C306,C309)</f>
        <v>1200000</v>
      </c>
      <c r="D280" s="512">
        <f t="shared" si="139"/>
        <v>1200000</v>
      </c>
      <c r="E280" s="512">
        <f t="shared" ref="E280" si="140">SUM(E281,E284,E286,E293,E301,E306,E309)</f>
        <v>1200000</v>
      </c>
    </row>
    <row r="281" spans="1:5" customFormat="1" ht="15" x14ac:dyDescent="0.25">
      <c r="A281" s="433">
        <v>311</v>
      </c>
      <c r="B281" s="505" t="s">
        <v>5</v>
      </c>
      <c r="C281" s="427">
        <f t="shared" ref="C281:E281" si="141">SUM(C282:C283)</f>
        <v>3000</v>
      </c>
      <c r="D281" s="427">
        <f t="shared" si="141"/>
        <v>3000</v>
      </c>
      <c r="E281" s="427">
        <f t="shared" si="141"/>
        <v>3000</v>
      </c>
    </row>
    <row r="282" spans="1:5" s="49" customFormat="1" ht="15" hidden="1" x14ac:dyDescent="0.25">
      <c r="A282" s="408">
        <v>3111</v>
      </c>
      <c r="B282" s="431" t="s">
        <v>5</v>
      </c>
      <c r="C282" s="406"/>
      <c r="D282" s="406"/>
      <c r="E282" s="406"/>
    </row>
    <row r="283" spans="1:5" customFormat="1" ht="15" x14ac:dyDescent="0.25">
      <c r="A283" s="408">
        <v>3113</v>
      </c>
      <c r="B283" s="431" t="s">
        <v>6</v>
      </c>
      <c r="C283" s="412">
        <v>3000</v>
      </c>
      <c r="D283" s="412">
        <v>3000</v>
      </c>
      <c r="E283" s="412">
        <v>3000</v>
      </c>
    </row>
    <row r="284" spans="1:5" customFormat="1" ht="15" x14ac:dyDescent="0.25">
      <c r="A284" s="529">
        <v>321</v>
      </c>
      <c r="B284" s="530" t="s">
        <v>12</v>
      </c>
      <c r="C284" s="430">
        <f t="shared" ref="C284:E284" si="142">SUM(C285)</f>
        <v>800000</v>
      </c>
      <c r="D284" s="430">
        <f t="shared" si="142"/>
        <v>800000</v>
      </c>
      <c r="E284" s="430">
        <f t="shared" si="142"/>
        <v>800000</v>
      </c>
    </row>
    <row r="285" spans="1:5" customFormat="1" ht="15" x14ac:dyDescent="0.25">
      <c r="A285" s="436">
        <v>3211</v>
      </c>
      <c r="B285" s="531" t="s">
        <v>13</v>
      </c>
      <c r="C285" s="412">
        <v>800000</v>
      </c>
      <c r="D285" s="412">
        <v>800000</v>
      </c>
      <c r="E285" s="412">
        <v>800000</v>
      </c>
    </row>
    <row r="286" spans="1:5" customFormat="1" ht="15" x14ac:dyDescent="0.25">
      <c r="A286" s="433">
        <v>322</v>
      </c>
      <c r="B286" s="511" t="s">
        <v>16</v>
      </c>
      <c r="C286" s="552">
        <f t="shared" ref="C286:D286" si="143">SUM(C287:C292)</f>
        <v>280000</v>
      </c>
      <c r="D286" s="552">
        <f t="shared" si="143"/>
        <v>280000</v>
      </c>
      <c r="E286" s="552">
        <f t="shared" ref="E286" si="144">SUM(E287:E292)</f>
        <v>280000</v>
      </c>
    </row>
    <row r="287" spans="1:5" customFormat="1" ht="15" x14ac:dyDescent="0.25">
      <c r="A287" s="436">
        <v>3221</v>
      </c>
      <c r="B287" s="531" t="s">
        <v>17</v>
      </c>
      <c r="C287" s="412">
        <v>4000</v>
      </c>
      <c r="D287" s="412">
        <v>4000</v>
      </c>
      <c r="E287" s="412">
        <v>4000</v>
      </c>
    </row>
    <row r="288" spans="1:5" customFormat="1" ht="15" x14ac:dyDescent="0.25">
      <c r="A288" s="436">
        <v>3222</v>
      </c>
      <c r="B288" s="531" t="s">
        <v>18</v>
      </c>
      <c r="C288" s="412">
        <v>40000</v>
      </c>
      <c r="D288" s="412">
        <v>40000</v>
      </c>
      <c r="E288" s="412">
        <v>40000</v>
      </c>
    </row>
    <row r="289" spans="1:5" customFormat="1" ht="15" x14ac:dyDescent="0.25">
      <c r="A289" s="436">
        <v>3223</v>
      </c>
      <c r="B289" s="531" t="s">
        <v>19</v>
      </c>
      <c r="C289" s="412">
        <v>228000</v>
      </c>
      <c r="D289" s="412">
        <v>228000</v>
      </c>
      <c r="E289" s="412">
        <v>228000</v>
      </c>
    </row>
    <row r="290" spans="1:5" customFormat="1" ht="15" x14ac:dyDescent="0.25">
      <c r="A290" s="436">
        <v>3224</v>
      </c>
      <c r="B290" s="531" t="s">
        <v>113</v>
      </c>
      <c r="C290" s="412">
        <v>3000</v>
      </c>
      <c r="D290" s="412">
        <v>3000</v>
      </c>
      <c r="E290" s="412">
        <v>3000</v>
      </c>
    </row>
    <row r="291" spans="1:5" customFormat="1" ht="15" x14ac:dyDescent="0.25">
      <c r="A291" s="436">
        <v>3225</v>
      </c>
      <c r="B291" s="531" t="s">
        <v>21</v>
      </c>
      <c r="C291" s="412">
        <v>2000</v>
      </c>
      <c r="D291" s="412">
        <v>2000</v>
      </c>
      <c r="E291" s="412">
        <v>2000</v>
      </c>
    </row>
    <row r="292" spans="1:5" customFormat="1" ht="15" x14ac:dyDescent="0.25">
      <c r="A292" s="436">
        <v>3227</v>
      </c>
      <c r="B292" s="531" t="s">
        <v>22</v>
      </c>
      <c r="C292" s="412">
        <v>3000</v>
      </c>
      <c r="D292" s="412">
        <v>3000</v>
      </c>
      <c r="E292" s="412">
        <v>3000</v>
      </c>
    </row>
    <row r="293" spans="1:5" customFormat="1" ht="15" x14ac:dyDescent="0.25">
      <c r="A293" s="433">
        <v>323</v>
      </c>
      <c r="B293" s="511" t="s">
        <v>23</v>
      </c>
      <c r="C293" s="552">
        <f t="shared" ref="C293:D293" si="145">SUM(C294:C300)</f>
        <v>69000</v>
      </c>
      <c r="D293" s="552">
        <f t="shared" si="145"/>
        <v>69000</v>
      </c>
      <c r="E293" s="552">
        <f t="shared" ref="E293" si="146">SUM(E294:E300)</f>
        <v>69000</v>
      </c>
    </row>
    <row r="294" spans="1:5" customFormat="1" ht="15" x14ac:dyDescent="0.25">
      <c r="A294" s="436">
        <v>3231</v>
      </c>
      <c r="B294" s="531" t="s">
        <v>24</v>
      </c>
      <c r="C294" s="406">
        <v>3000</v>
      </c>
      <c r="D294" s="406">
        <v>3000</v>
      </c>
      <c r="E294" s="406">
        <v>3000</v>
      </c>
    </row>
    <row r="295" spans="1:5" customFormat="1" ht="15" x14ac:dyDescent="0.25">
      <c r="A295" s="436">
        <v>3232</v>
      </c>
      <c r="B295" s="531" t="s">
        <v>25</v>
      </c>
      <c r="C295" s="406">
        <v>25000</v>
      </c>
      <c r="D295" s="406">
        <v>25000</v>
      </c>
      <c r="E295" s="406">
        <v>25000</v>
      </c>
    </row>
    <row r="296" spans="1:5" customFormat="1" ht="15" x14ac:dyDescent="0.25">
      <c r="A296" s="436">
        <v>3233</v>
      </c>
      <c r="B296" s="531" t="s">
        <v>26</v>
      </c>
      <c r="C296" s="406">
        <v>20000</v>
      </c>
      <c r="D296" s="406">
        <v>20000</v>
      </c>
      <c r="E296" s="406">
        <v>20000</v>
      </c>
    </row>
    <row r="297" spans="1:5" customFormat="1" ht="15" x14ac:dyDescent="0.25">
      <c r="A297" s="436">
        <v>3236</v>
      </c>
      <c r="B297" s="531" t="s">
        <v>29</v>
      </c>
      <c r="C297" s="406">
        <v>2000</v>
      </c>
      <c r="D297" s="406">
        <v>2000</v>
      </c>
      <c r="E297" s="406">
        <v>2000</v>
      </c>
    </row>
    <row r="298" spans="1:5" customFormat="1" ht="15" x14ac:dyDescent="0.25">
      <c r="A298" s="436">
        <v>3237</v>
      </c>
      <c r="B298" s="531" t="s">
        <v>30</v>
      </c>
      <c r="C298" s="406">
        <v>13000</v>
      </c>
      <c r="D298" s="406">
        <v>13000</v>
      </c>
      <c r="E298" s="406">
        <v>13000</v>
      </c>
    </row>
    <row r="299" spans="1:5" customFormat="1" ht="15" x14ac:dyDescent="0.25">
      <c r="A299" s="436">
        <v>3238</v>
      </c>
      <c r="B299" s="405" t="s">
        <v>70</v>
      </c>
      <c r="C299" s="406">
        <v>3000</v>
      </c>
      <c r="D299" s="406">
        <v>3000</v>
      </c>
      <c r="E299" s="406">
        <v>3000</v>
      </c>
    </row>
    <row r="300" spans="1:5" customFormat="1" ht="15" x14ac:dyDescent="0.25">
      <c r="A300" s="436">
        <v>3239</v>
      </c>
      <c r="B300" s="531" t="s">
        <v>31</v>
      </c>
      <c r="C300" s="406">
        <v>3000</v>
      </c>
      <c r="D300" s="406">
        <v>3000</v>
      </c>
      <c r="E300" s="406">
        <v>3000</v>
      </c>
    </row>
    <row r="301" spans="1:5" customFormat="1" ht="15" x14ac:dyDescent="0.25">
      <c r="A301" s="433">
        <v>329</v>
      </c>
      <c r="B301" s="511" t="s">
        <v>33</v>
      </c>
      <c r="C301" s="552">
        <f t="shared" ref="C301:D301" si="147">SUM(C302:C305)</f>
        <v>24000</v>
      </c>
      <c r="D301" s="552">
        <f t="shared" si="147"/>
        <v>24000</v>
      </c>
      <c r="E301" s="552">
        <f t="shared" ref="E301" si="148">SUM(E302:E305)</f>
        <v>24000</v>
      </c>
    </row>
    <row r="302" spans="1:5" customFormat="1" ht="15" x14ac:dyDescent="0.25">
      <c r="A302" s="436">
        <v>3292</v>
      </c>
      <c r="B302" s="531" t="s">
        <v>35</v>
      </c>
      <c r="C302" s="406">
        <v>3000</v>
      </c>
      <c r="D302" s="406">
        <v>3000</v>
      </c>
      <c r="E302" s="406">
        <v>3000</v>
      </c>
    </row>
    <row r="303" spans="1:5" customFormat="1" ht="15" x14ac:dyDescent="0.25">
      <c r="A303" s="408">
        <v>3293</v>
      </c>
      <c r="B303" s="431" t="s">
        <v>36</v>
      </c>
      <c r="C303" s="406">
        <v>13000</v>
      </c>
      <c r="D303" s="406">
        <v>13000</v>
      </c>
      <c r="E303" s="406">
        <v>13000</v>
      </c>
    </row>
    <row r="304" spans="1:5" customFormat="1" ht="15" x14ac:dyDescent="0.25">
      <c r="A304" s="436">
        <v>3295</v>
      </c>
      <c r="B304" s="531" t="s">
        <v>38</v>
      </c>
      <c r="C304" s="406">
        <v>1000</v>
      </c>
      <c r="D304" s="406">
        <v>1000</v>
      </c>
      <c r="E304" s="406">
        <v>1000</v>
      </c>
    </row>
    <row r="305" spans="1:5" customFormat="1" ht="15" x14ac:dyDescent="0.25">
      <c r="A305" s="436">
        <v>3299</v>
      </c>
      <c r="B305" s="531" t="s">
        <v>33</v>
      </c>
      <c r="C305" s="406">
        <v>7000</v>
      </c>
      <c r="D305" s="406">
        <v>7000</v>
      </c>
      <c r="E305" s="406">
        <v>7000</v>
      </c>
    </row>
    <row r="306" spans="1:5" customFormat="1" ht="15" x14ac:dyDescent="0.25">
      <c r="A306" s="510">
        <v>343</v>
      </c>
      <c r="B306" s="511" t="s">
        <v>40</v>
      </c>
      <c r="C306" s="552">
        <f t="shared" ref="C306:D306" si="149">SUM(C307:C308)</f>
        <v>2000</v>
      </c>
      <c r="D306" s="552">
        <f t="shared" si="149"/>
        <v>2000</v>
      </c>
      <c r="E306" s="552">
        <f t="shared" ref="E306" si="150">SUM(E307:E308)</f>
        <v>2000</v>
      </c>
    </row>
    <row r="307" spans="1:5" customFormat="1" ht="15" x14ac:dyDescent="0.25">
      <c r="A307" s="436">
        <v>3431</v>
      </c>
      <c r="B307" s="531" t="s">
        <v>41</v>
      </c>
      <c r="C307" s="406">
        <v>2000</v>
      </c>
      <c r="D307" s="406">
        <v>2000</v>
      </c>
      <c r="E307" s="406">
        <v>2000</v>
      </c>
    </row>
    <row r="308" spans="1:5" customFormat="1" ht="25.5" hidden="1" x14ac:dyDescent="0.25">
      <c r="A308" s="436">
        <v>3432</v>
      </c>
      <c r="B308" s="405" t="s">
        <v>90</v>
      </c>
      <c r="C308" s="406"/>
      <c r="D308" s="406"/>
      <c r="E308" s="406"/>
    </row>
    <row r="309" spans="1:5" customFormat="1" ht="15" x14ac:dyDescent="0.25">
      <c r="A309" s="433">
        <v>422</v>
      </c>
      <c r="B309" s="432" t="s">
        <v>53</v>
      </c>
      <c r="C309" s="552">
        <f t="shared" ref="C309:D309" si="151">SUM(C310:C313)</f>
        <v>22000</v>
      </c>
      <c r="D309" s="552">
        <f t="shared" si="151"/>
        <v>22000</v>
      </c>
      <c r="E309" s="552">
        <f t="shared" ref="E309" si="152">SUM(E310:E313)</f>
        <v>22000</v>
      </c>
    </row>
    <row r="310" spans="1:5" s="49" customFormat="1" ht="15" x14ac:dyDescent="0.25">
      <c r="A310" s="408">
        <v>4221</v>
      </c>
      <c r="B310" s="431" t="s">
        <v>54</v>
      </c>
      <c r="C310" s="553">
        <v>5000</v>
      </c>
      <c r="D310" s="553">
        <v>5000</v>
      </c>
      <c r="E310" s="553">
        <v>5000</v>
      </c>
    </row>
    <row r="311" spans="1:5" s="49" customFormat="1" ht="15" x14ac:dyDescent="0.25">
      <c r="A311" s="408">
        <v>4222</v>
      </c>
      <c r="B311" s="431" t="s">
        <v>58</v>
      </c>
      <c r="C311" s="553">
        <v>13000</v>
      </c>
      <c r="D311" s="553">
        <v>13000</v>
      </c>
      <c r="E311" s="553">
        <v>13000</v>
      </c>
    </row>
    <row r="312" spans="1:5" s="49" customFormat="1" ht="15" x14ac:dyDescent="0.25">
      <c r="A312" s="436">
        <v>4223</v>
      </c>
      <c r="B312" s="531" t="s">
        <v>59</v>
      </c>
      <c r="C312" s="406">
        <v>1000</v>
      </c>
      <c r="D312" s="406">
        <v>1000</v>
      </c>
      <c r="E312" s="406">
        <v>1000</v>
      </c>
    </row>
    <row r="313" spans="1:5" customFormat="1" ht="14.25" customHeight="1" x14ac:dyDescent="0.25">
      <c r="A313" s="436">
        <v>4227</v>
      </c>
      <c r="B313" s="531" t="s">
        <v>60</v>
      </c>
      <c r="C313" s="406">
        <v>3000</v>
      </c>
      <c r="D313" s="406">
        <v>3000</v>
      </c>
      <c r="E313" s="406">
        <v>3000</v>
      </c>
    </row>
    <row r="314" spans="1:5" customFormat="1" ht="0.75" hidden="1" customHeight="1" x14ac:dyDescent="0.25">
      <c r="A314" s="522" t="s">
        <v>85</v>
      </c>
      <c r="B314" s="523" t="s">
        <v>86</v>
      </c>
      <c r="C314" s="524">
        <f t="shared" ref="C314:E314" si="153">SUM(C315)</f>
        <v>0</v>
      </c>
      <c r="D314" s="524">
        <f t="shared" si="153"/>
        <v>0</v>
      </c>
      <c r="E314" s="524">
        <f t="shared" si="153"/>
        <v>0</v>
      </c>
    </row>
    <row r="315" spans="1:5" customFormat="1" ht="18" hidden="1" customHeight="1" x14ac:dyDescent="0.25">
      <c r="A315" s="508" t="s">
        <v>107</v>
      </c>
      <c r="B315" s="508"/>
      <c r="C315" s="512">
        <f t="shared" ref="C315:D315" si="154">SUM(C316,C318)</f>
        <v>0</v>
      </c>
      <c r="D315" s="512">
        <f t="shared" si="154"/>
        <v>0</v>
      </c>
      <c r="E315" s="512">
        <f t="shared" ref="E315" si="155">SUM(E316,E318)</f>
        <v>0</v>
      </c>
    </row>
    <row r="316" spans="1:5" customFormat="1" ht="15" hidden="1" x14ac:dyDescent="0.25">
      <c r="A316" s="433">
        <v>323</v>
      </c>
      <c r="B316" s="511" t="s">
        <v>23</v>
      </c>
      <c r="C316" s="427">
        <f t="shared" ref="C316:E316" si="156">SUM(C317)</f>
        <v>0</v>
      </c>
      <c r="D316" s="427">
        <f t="shared" si="156"/>
        <v>0</v>
      </c>
      <c r="E316" s="427">
        <f t="shared" si="156"/>
        <v>0</v>
      </c>
    </row>
    <row r="317" spans="1:5" customFormat="1" ht="15" hidden="1" x14ac:dyDescent="0.25">
      <c r="A317" s="408">
        <v>3237</v>
      </c>
      <c r="B317" s="431" t="s">
        <v>30</v>
      </c>
      <c r="C317" s="406"/>
      <c r="D317" s="406"/>
      <c r="E317" s="406"/>
    </row>
    <row r="318" spans="1:5" customFormat="1" ht="15" hidden="1" x14ac:dyDescent="0.25">
      <c r="A318" s="433">
        <v>422</v>
      </c>
      <c r="B318" s="432" t="s">
        <v>53</v>
      </c>
      <c r="C318" s="427">
        <f t="shared" ref="C318:E318" si="157">SUM(C319)</f>
        <v>0</v>
      </c>
      <c r="D318" s="427">
        <f t="shared" si="157"/>
        <v>0</v>
      </c>
      <c r="E318" s="427">
        <f t="shared" si="157"/>
        <v>0</v>
      </c>
    </row>
    <row r="319" spans="1:5" customFormat="1" ht="15" hidden="1" x14ac:dyDescent="0.25">
      <c r="A319" s="408">
        <v>4221</v>
      </c>
      <c r="B319" s="431" t="s">
        <v>54</v>
      </c>
      <c r="C319" s="406"/>
      <c r="D319" s="406"/>
      <c r="E319" s="406"/>
    </row>
    <row r="320" spans="1:5" customFormat="1" ht="24.75" hidden="1" customHeight="1" x14ac:dyDescent="0.25">
      <c r="A320" s="522" t="s">
        <v>220</v>
      </c>
      <c r="B320" s="523" t="s">
        <v>247</v>
      </c>
      <c r="C320" s="524">
        <f t="shared" ref="C320:E322" si="158">SUM(C321)</f>
        <v>0</v>
      </c>
      <c r="D320" s="524">
        <f t="shared" si="158"/>
        <v>0</v>
      </c>
      <c r="E320" s="524">
        <f t="shared" si="158"/>
        <v>0</v>
      </c>
    </row>
    <row r="321" spans="1:5" customFormat="1" ht="18" hidden="1" customHeight="1" x14ac:dyDescent="0.25">
      <c r="A321" s="508" t="s">
        <v>107</v>
      </c>
      <c r="B321" s="508"/>
      <c r="C321" s="512">
        <f t="shared" si="158"/>
        <v>0</v>
      </c>
      <c r="D321" s="512">
        <f t="shared" si="158"/>
        <v>0</v>
      </c>
      <c r="E321" s="512">
        <f t="shared" si="158"/>
        <v>0</v>
      </c>
    </row>
    <row r="322" spans="1:5" customFormat="1" ht="15" hidden="1" x14ac:dyDescent="0.25">
      <c r="A322" s="433">
        <v>323</v>
      </c>
      <c r="B322" s="511" t="s">
        <v>23</v>
      </c>
      <c r="C322" s="427">
        <f t="shared" si="158"/>
        <v>0</v>
      </c>
      <c r="D322" s="427">
        <f t="shared" si="158"/>
        <v>0</v>
      </c>
      <c r="E322" s="427">
        <f t="shared" si="158"/>
        <v>0</v>
      </c>
    </row>
    <row r="323" spans="1:5" customFormat="1" ht="15" hidden="1" x14ac:dyDescent="0.25">
      <c r="A323" s="408">
        <v>3237</v>
      </c>
      <c r="B323" s="431" t="s">
        <v>30</v>
      </c>
      <c r="C323" s="406"/>
      <c r="D323" s="406"/>
      <c r="E323" s="406"/>
    </row>
    <row r="324" spans="1:5" customFormat="1" ht="24.75" hidden="1" customHeight="1" x14ac:dyDescent="0.25">
      <c r="A324" s="522" t="s">
        <v>78</v>
      </c>
      <c r="B324" s="523" t="s">
        <v>79</v>
      </c>
      <c r="C324" s="524">
        <f t="shared" ref="C324:E326" si="159">SUM(C325)</f>
        <v>0</v>
      </c>
      <c r="D324" s="524">
        <f t="shared" si="159"/>
        <v>0</v>
      </c>
      <c r="E324" s="524">
        <f t="shared" si="159"/>
        <v>0</v>
      </c>
    </row>
    <row r="325" spans="1:5" customFormat="1" ht="18" hidden="1" customHeight="1" x14ac:dyDescent="0.25">
      <c r="A325" s="508" t="s">
        <v>107</v>
      </c>
      <c r="B325" s="508"/>
      <c r="C325" s="512">
        <f t="shared" ref="C325:D325" si="160">SUM(C326,C328)</f>
        <v>0</v>
      </c>
      <c r="D325" s="512">
        <f t="shared" si="160"/>
        <v>0</v>
      </c>
      <c r="E325" s="512">
        <f t="shared" ref="E325" si="161">SUM(E326,E328)</f>
        <v>0</v>
      </c>
    </row>
    <row r="326" spans="1:5" customFormat="1" ht="15" hidden="1" x14ac:dyDescent="0.25">
      <c r="A326" s="510">
        <v>323</v>
      </c>
      <c r="B326" s="511" t="s">
        <v>23</v>
      </c>
      <c r="C326" s="427">
        <f t="shared" si="159"/>
        <v>0</v>
      </c>
      <c r="D326" s="427">
        <f t="shared" si="159"/>
        <v>0</v>
      </c>
      <c r="E326" s="427">
        <f t="shared" si="159"/>
        <v>0</v>
      </c>
    </row>
    <row r="327" spans="1:5" customFormat="1" ht="15" hidden="1" x14ac:dyDescent="0.25">
      <c r="A327" s="408">
        <v>3237</v>
      </c>
      <c r="B327" s="431" t="s">
        <v>30</v>
      </c>
      <c r="C327" s="406"/>
      <c r="D327" s="406"/>
      <c r="E327" s="406"/>
    </row>
    <row r="328" spans="1:5" customFormat="1" ht="15" hidden="1" x14ac:dyDescent="0.25">
      <c r="A328" s="433">
        <v>426</v>
      </c>
      <c r="B328" s="432" t="s">
        <v>73</v>
      </c>
      <c r="C328" s="427">
        <f t="shared" ref="C328:E328" si="162">SUM(C329)</f>
        <v>0</v>
      </c>
      <c r="D328" s="427">
        <f t="shared" si="162"/>
        <v>0</v>
      </c>
      <c r="E328" s="427">
        <f t="shared" si="162"/>
        <v>0</v>
      </c>
    </row>
    <row r="329" spans="1:5" customFormat="1" ht="15" hidden="1" x14ac:dyDescent="0.25">
      <c r="A329" s="409">
        <v>4262</v>
      </c>
      <c r="B329" s="538" t="s">
        <v>89</v>
      </c>
      <c r="C329" s="406"/>
      <c r="D329" s="406"/>
      <c r="E329" s="406"/>
    </row>
    <row r="330" spans="1:5" customFormat="1" ht="24.75" hidden="1" customHeight="1" x14ac:dyDescent="0.25">
      <c r="A330" s="522" t="s">
        <v>223</v>
      </c>
      <c r="B330" s="523" t="s">
        <v>248</v>
      </c>
      <c r="C330" s="524">
        <f t="shared" ref="C330:E332" si="163">SUM(C331)</f>
        <v>0</v>
      </c>
      <c r="D330" s="524">
        <f t="shared" si="163"/>
        <v>0</v>
      </c>
      <c r="E330" s="524">
        <f t="shared" si="163"/>
        <v>0</v>
      </c>
    </row>
    <row r="331" spans="1:5" customFormat="1" ht="18" hidden="1" customHeight="1" x14ac:dyDescent="0.25">
      <c r="A331" s="508" t="s">
        <v>107</v>
      </c>
      <c r="B331" s="508"/>
      <c r="C331" s="512">
        <f t="shared" si="163"/>
        <v>0</v>
      </c>
      <c r="D331" s="512">
        <f t="shared" si="163"/>
        <v>0</v>
      </c>
      <c r="E331" s="512">
        <f t="shared" si="163"/>
        <v>0</v>
      </c>
    </row>
    <row r="332" spans="1:5" customFormat="1" ht="15" hidden="1" x14ac:dyDescent="0.25">
      <c r="A332" s="433">
        <v>323</v>
      </c>
      <c r="B332" s="511" t="s">
        <v>23</v>
      </c>
      <c r="C332" s="427">
        <f t="shared" si="163"/>
        <v>0</v>
      </c>
      <c r="D332" s="427">
        <f t="shared" si="163"/>
        <v>0</v>
      </c>
      <c r="E332" s="427">
        <f t="shared" si="163"/>
        <v>0</v>
      </c>
    </row>
    <row r="333" spans="1:5" customFormat="1" ht="4.5" hidden="1" customHeight="1" x14ac:dyDescent="0.25">
      <c r="A333" s="408">
        <v>3237</v>
      </c>
      <c r="B333" s="431" t="s">
        <v>30</v>
      </c>
      <c r="C333" s="406"/>
      <c r="D333" s="406"/>
      <c r="E333" s="406"/>
    </row>
    <row r="334" spans="1:5" customFormat="1" ht="24.95" customHeight="1" x14ac:dyDescent="0.25">
      <c r="A334" s="522" t="s">
        <v>108</v>
      </c>
      <c r="B334" s="523" t="s">
        <v>109</v>
      </c>
      <c r="C334" s="524">
        <f t="shared" ref="C334:E334" si="164">SUM(C335)</f>
        <v>7000</v>
      </c>
      <c r="D334" s="524">
        <f t="shared" si="164"/>
        <v>0</v>
      </c>
      <c r="E334" s="524">
        <f t="shared" si="164"/>
        <v>0</v>
      </c>
    </row>
    <row r="335" spans="1:5" customFormat="1" ht="18" customHeight="1" x14ac:dyDescent="0.25">
      <c r="A335" s="508" t="s">
        <v>107</v>
      </c>
      <c r="B335" s="508"/>
      <c r="C335" s="512">
        <f t="shared" ref="C335:D335" si="165">SUM(C336,C338,C340,C343,C345,C347)</f>
        <v>7000</v>
      </c>
      <c r="D335" s="512">
        <f t="shared" si="165"/>
        <v>0</v>
      </c>
      <c r="E335" s="512">
        <f t="shared" ref="E335" si="166">SUM(E336,E338,E340,E343,E345,E347)</f>
        <v>0</v>
      </c>
    </row>
    <row r="336" spans="1:5" customFormat="1" ht="15" x14ac:dyDescent="0.25">
      <c r="A336" s="433">
        <v>321</v>
      </c>
      <c r="B336" s="511" t="s">
        <v>110</v>
      </c>
      <c r="C336" s="427">
        <f t="shared" ref="C336:E336" si="167">SUM(C337)</f>
        <v>1000</v>
      </c>
      <c r="D336" s="427">
        <f t="shared" si="167"/>
        <v>0</v>
      </c>
      <c r="E336" s="427">
        <f t="shared" si="167"/>
        <v>0</v>
      </c>
    </row>
    <row r="337" spans="1:5" customFormat="1" ht="15" x14ac:dyDescent="0.25">
      <c r="A337" s="408">
        <v>3211</v>
      </c>
      <c r="B337" s="431" t="s">
        <v>13</v>
      </c>
      <c r="C337" s="406">
        <v>1000</v>
      </c>
      <c r="D337" s="406"/>
      <c r="E337" s="406"/>
    </row>
    <row r="338" spans="1:5" customFormat="1" ht="15" x14ac:dyDescent="0.25">
      <c r="A338" s="433">
        <v>322</v>
      </c>
      <c r="B338" s="511" t="s">
        <v>16</v>
      </c>
      <c r="C338" s="427">
        <f t="shared" ref="C338:E338" si="168">SUM(C339:C339)</f>
        <v>1000</v>
      </c>
      <c r="D338" s="427">
        <f t="shared" si="168"/>
        <v>0</v>
      </c>
      <c r="E338" s="427">
        <f t="shared" si="168"/>
        <v>0</v>
      </c>
    </row>
    <row r="339" spans="1:5" customFormat="1" ht="15" x14ac:dyDescent="0.25">
      <c r="A339" s="408">
        <v>3221</v>
      </c>
      <c r="B339" s="431" t="s">
        <v>17</v>
      </c>
      <c r="C339" s="406">
        <v>1000</v>
      </c>
      <c r="D339" s="406"/>
      <c r="E339" s="406"/>
    </row>
    <row r="340" spans="1:5" customFormat="1" ht="15" x14ac:dyDescent="0.25">
      <c r="A340" s="433">
        <v>323</v>
      </c>
      <c r="B340" s="511" t="s">
        <v>23</v>
      </c>
      <c r="C340" s="427">
        <f t="shared" ref="C340:D340" si="169">SUM(C341:C342)</f>
        <v>2000</v>
      </c>
      <c r="D340" s="427">
        <f t="shared" si="169"/>
        <v>0</v>
      </c>
      <c r="E340" s="427">
        <f t="shared" ref="E340" si="170">SUM(E341:E342)</f>
        <v>0</v>
      </c>
    </row>
    <row r="341" spans="1:5" customFormat="1" ht="15" x14ac:dyDescent="0.25">
      <c r="A341" s="409">
        <v>3233</v>
      </c>
      <c r="B341" s="410" t="s">
        <v>26</v>
      </c>
      <c r="C341" s="411">
        <v>1000</v>
      </c>
      <c r="D341" s="411"/>
      <c r="E341" s="411"/>
    </row>
    <row r="342" spans="1:5" customFormat="1" ht="15" x14ac:dyDescent="0.25">
      <c r="A342" s="408">
        <v>3237</v>
      </c>
      <c r="B342" s="431" t="s">
        <v>30</v>
      </c>
      <c r="C342" s="406">
        <v>1000</v>
      </c>
      <c r="D342" s="406"/>
      <c r="E342" s="406"/>
    </row>
    <row r="343" spans="1:5" customFormat="1" ht="15" x14ac:dyDescent="0.25">
      <c r="A343" s="433">
        <v>329</v>
      </c>
      <c r="B343" s="511" t="s">
        <v>33</v>
      </c>
      <c r="C343" s="506">
        <f t="shared" ref="C343:E343" si="171">SUM(C344)</f>
        <v>1000</v>
      </c>
      <c r="D343" s="506">
        <f t="shared" si="171"/>
        <v>0</v>
      </c>
      <c r="E343" s="506">
        <f t="shared" si="171"/>
        <v>0</v>
      </c>
    </row>
    <row r="344" spans="1:5" customFormat="1" ht="15" x14ac:dyDescent="0.25">
      <c r="A344" s="436">
        <v>3299</v>
      </c>
      <c r="B344" s="531" t="s">
        <v>33</v>
      </c>
      <c r="C344" s="406">
        <v>1000</v>
      </c>
      <c r="D344" s="406"/>
      <c r="E344" s="406"/>
    </row>
    <row r="345" spans="1:5" s="48" customFormat="1" ht="25.5" x14ac:dyDescent="0.25">
      <c r="A345" s="433">
        <v>372</v>
      </c>
      <c r="B345" s="511" t="s">
        <v>44</v>
      </c>
      <c r="C345" s="427">
        <f t="shared" ref="C345:E345" si="172">SUM(C346)</f>
        <v>1000</v>
      </c>
      <c r="D345" s="427">
        <f t="shared" si="172"/>
        <v>0</v>
      </c>
      <c r="E345" s="427">
        <f t="shared" si="172"/>
        <v>0</v>
      </c>
    </row>
    <row r="346" spans="1:5" customFormat="1" ht="15" x14ac:dyDescent="0.25">
      <c r="A346" s="436">
        <v>3721</v>
      </c>
      <c r="B346" s="531" t="s">
        <v>45</v>
      </c>
      <c r="C346" s="406">
        <v>1000</v>
      </c>
      <c r="D346" s="406"/>
      <c r="E346" s="406"/>
    </row>
    <row r="347" spans="1:5" customFormat="1" ht="15" x14ac:dyDescent="0.25">
      <c r="A347" s="433">
        <v>422</v>
      </c>
      <c r="B347" s="432" t="s">
        <v>53</v>
      </c>
      <c r="C347" s="427">
        <f t="shared" ref="C347:E347" si="173">SUM(C348)</f>
        <v>1000</v>
      </c>
      <c r="D347" s="427">
        <f t="shared" si="173"/>
        <v>0</v>
      </c>
      <c r="E347" s="427">
        <f t="shared" si="173"/>
        <v>0</v>
      </c>
    </row>
    <row r="348" spans="1:5" customFormat="1" ht="12.75" customHeight="1" x14ac:dyDescent="0.25">
      <c r="A348" s="408">
        <v>4221</v>
      </c>
      <c r="B348" s="431" t="s">
        <v>54</v>
      </c>
      <c r="C348" s="406">
        <v>1000</v>
      </c>
      <c r="D348" s="406"/>
      <c r="E348" s="406"/>
    </row>
    <row r="349" spans="1:5" customFormat="1" ht="39" hidden="1" x14ac:dyDescent="0.25">
      <c r="A349" s="554" t="s">
        <v>80</v>
      </c>
      <c r="B349" s="555" t="s">
        <v>232</v>
      </c>
      <c r="C349" s="524">
        <f t="shared" ref="C349:E349" si="174">SUM(C350)</f>
        <v>0</v>
      </c>
      <c r="D349" s="524">
        <f t="shared" si="174"/>
        <v>0</v>
      </c>
      <c r="E349" s="524">
        <f t="shared" si="174"/>
        <v>0</v>
      </c>
    </row>
    <row r="350" spans="1:5" customFormat="1" ht="15" hidden="1" x14ac:dyDescent="0.25">
      <c r="A350" s="508" t="s">
        <v>107</v>
      </c>
      <c r="B350" s="508"/>
      <c r="C350" s="512">
        <f t="shared" ref="C350:E350" si="175">SUM(C352)</f>
        <v>0</v>
      </c>
      <c r="D350" s="512">
        <f t="shared" si="175"/>
        <v>0</v>
      </c>
      <c r="E350" s="512">
        <f t="shared" si="175"/>
        <v>0</v>
      </c>
    </row>
    <row r="351" spans="1:5" customFormat="1" ht="15" hidden="1" x14ac:dyDescent="0.25">
      <c r="A351" s="433">
        <v>323</v>
      </c>
      <c r="B351" s="511" t="s">
        <v>23</v>
      </c>
      <c r="C351" s="514">
        <f t="shared" ref="C351:E351" si="176">SUM(C352)</f>
        <v>0</v>
      </c>
      <c r="D351" s="514">
        <f t="shared" si="176"/>
        <v>0</v>
      </c>
      <c r="E351" s="514">
        <f t="shared" si="176"/>
        <v>0</v>
      </c>
    </row>
    <row r="352" spans="1:5" customFormat="1" ht="15" hidden="1" x14ac:dyDescent="0.25">
      <c r="A352" s="408">
        <v>3237</v>
      </c>
      <c r="B352" s="431" t="s">
        <v>30</v>
      </c>
      <c r="C352" s="406"/>
      <c r="D352" s="406"/>
      <c r="E352" s="406"/>
    </row>
    <row r="353" spans="1:5" customFormat="1" ht="24" customHeight="1" x14ac:dyDescent="0.25">
      <c r="A353" s="499" t="s">
        <v>249</v>
      </c>
      <c r="B353" s="500" t="s">
        <v>250</v>
      </c>
      <c r="C353" s="501">
        <f t="shared" ref="C353:E353" si="177">SUM(C354)</f>
        <v>200000</v>
      </c>
      <c r="D353" s="501">
        <f t="shared" si="177"/>
        <v>200000</v>
      </c>
      <c r="E353" s="501">
        <f t="shared" si="177"/>
        <v>200000</v>
      </c>
    </row>
    <row r="354" spans="1:5" customFormat="1" ht="15" x14ac:dyDescent="0.25">
      <c r="A354" s="508" t="s">
        <v>107</v>
      </c>
      <c r="B354" s="508"/>
      <c r="C354" s="503">
        <f t="shared" ref="C354:D354" si="178">SUM(C355,C357,C359,C363,C367,C369)</f>
        <v>200000</v>
      </c>
      <c r="D354" s="503">
        <f t="shared" si="178"/>
        <v>200000</v>
      </c>
      <c r="E354" s="503">
        <f t="shared" ref="E354" si="179">SUM(E355,E357,E359,E363,E367,E369)</f>
        <v>200000</v>
      </c>
    </row>
    <row r="355" spans="1:5" s="172" customFormat="1" ht="15.75" customHeight="1" x14ac:dyDescent="0.25">
      <c r="A355" s="556" t="s">
        <v>144</v>
      </c>
      <c r="B355" s="557" t="s">
        <v>222</v>
      </c>
      <c r="C355" s="525">
        <f t="shared" ref="C355:E355" si="180">SUM(C356)</f>
        <v>13000</v>
      </c>
      <c r="D355" s="525">
        <f t="shared" si="180"/>
        <v>13000</v>
      </c>
      <c r="E355" s="525">
        <f t="shared" si="180"/>
        <v>13000</v>
      </c>
    </row>
    <row r="356" spans="1:5" s="172" customFormat="1" ht="15" x14ac:dyDescent="0.25">
      <c r="A356" s="558">
        <v>3111</v>
      </c>
      <c r="B356" s="559" t="s">
        <v>5</v>
      </c>
      <c r="C356" s="513">
        <v>13000</v>
      </c>
      <c r="D356" s="513">
        <v>13000</v>
      </c>
      <c r="E356" s="513">
        <v>13000</v>
      </c>
    </row>
    <row r="357" spans="1:5" customFormat="1" ht="15" x14ac:dyDescent="0.25">
      <c r="A357" s="433">
        <v>321</v>
      </c>
      <c r="B357" s="511" t="s">
        <v>110</v>
      </c>
      <c r="C357" s="427">
        <f t="shared" ref="C357:E357" si="181">SUM(C358)</f>
        <v>13000</v>
      </c>
      <c r="D357" s="427">
        <f t="shared" si="181"/>
        <v>13000</v>
      </c>
      <c r="E357" s="427">
        <f t="shared" si="181"/>
        <v>13000</v>
      </c>
    </row>
    <row r="358" spans="1:5" customFormat="1" ht="15" x14ac:dyDescent="0.25">
      <c r="A358" s="408">
        <v>3211</v>
      </c>
      <c r="B358" s="431" t="s">
        <v>13</v>
      </c>
      <c r="C358" s="406">
        <v>13000</v>
      </c>
      <c r="D358" s="406">
        <v>13000</v>
      </c>
      <c r="E358" s="406">
        <v>13000</v>
      </c>
    </row>
    <row r="359" spans="1:5" customFormat="1" ht="15" x14ac:dyDescent="0.25">
      <c r="A359" s="433">
        <v>322</v>
      </c>
      <c r="B359" s="511" t="s">
        <v>16</v>
      </c>
      <c r="C359" s="427">
        <f t="shared" ref="C359:D359" si="182">SUM(C360:C362)</f>
        <v>21000</v>
      </c>
      <c r="D359" s="427">
        <f t="shared" si="182"/>
        <v>21000</v>
      </c>
      <c r="E359" s="427">
        <f t="shared" ref="E359" si="183">SUM(E360:E362)</f>
        <v>21000</v>
      </c>
    </row>
    <row r="360" spans="1:5" customFormat="1" ht="15" x14ac:dyDescent="0.25">
      <c r="A360" s="408">
        <v>3221</v>
      </c>
      <c r="B360" s="431" t="s">
        <v>17</v>
      </c>
      <c r="C360" s="406">
        <v>7000</v>
      </c>
      <c r="D360" s="406">
        <v>7000</v>
      </c>
      <c r="E360" s="406">
        <v>7000</v>
      </c>
    </row>
    <row r="361" spans="1:5" customFormat="1" ht="15" x14ac:dyDescent="0.25">
      <c r="A361" s="408">
        <v>3222</v>
      </c>
      <c r="B361" s="431" t="s">
        <v>18</v>
      </c>
      <c r="C361" s="406">
        <v>7000</v>
      </c>
      <c r="D361" s="406">
        <v>7000</v>
      </c>
      <c r="E361" s="406">
        <v>7000</v>
      </c>
    </row>
    <row r="362" spans="1:5" customFormat="1" ht="15" x14ac:dyDescent="0.25">
      <c r="A362" s="408">
        <v>3225</v>
      </c>
      <c r="B362" s="431" t="s">
        <v>21</v>
      </c>
      <c r="C362" s="406">
        <v>7000</v>
      </c>
      <c r="D362" s="406">
        <v>7000</v>
      </c>
      <c r="E362" s="406">
        <v>7000</v>
      </c>
    </row>
    <row r="363" spans="1:5" customFormat="1" ht="15" x14ac:dyDescent="0.25">
      <c r="A363" s="433">
        <v>323</v>
      </c>
      <c r="B363" s="511" t="s">
        <v>23</v>
      </c>
      <c r="C363" s="427">
        <f t="shared" ref="C363:D363" si="184">SUM(C364:C366)</f>
        <v>60000</v>
      </c>
      <c r="D363" s="427">
        <f t="shared" si="184"/>
        <v>60000</v>
      </c>
      <c r="E363" s="427">
        <f t="shared" ref="E363" si="185">SUM(E364:E366)</f>
        <v>60000</v>
      </c>
    </row>
    <row r="364" spans="1:5" s="49" customFormat="1" ht="15" x14ac:dyDescent="0.25">
      <c r="A364" s="409">
        <v>3233</v>
      </c>
      <c r="B364" s="405" t="s">
        <v>26</v>
      </c>
      <c r="C364" s="406">
        <v>13000</v>
      </c>
      <c r="D364" s="406">
        <v>13000</v>
      </c>
      <c r="E364" s="406">
        <v>13000</v>
      </c>
    </row>
    <row r="365" spans="1:5" s="49" customFormat="1" ht="15" x14ac:dyDescent="0.25">
      <c r="A365" s="409">
        <v>3235</v>
      </c>
      <c r="B365" s="405" t="s">
        <v>28</v>
      </c>
      <c r="C365" s="406">
        <v>27000</v>
      </c>
      <c r="D365" s="406">
        <v>27000</v>
      </c>
      <c r="E365" s="406">
        <v>27000</v>
      </c>
    </row>
    <row r="366" spans="1:5" customFormat="1" ht="15" x14ac:dyDescent="0.25">
      <c r="A366" s="408">
        <v>3237</v>
      </c>
      <c r="B366" s="431" t="s">
        <v>30</v>
      </c>
      <c r="C366" s="406">
        <v>20000</v>
      </c>
      <c r="D366" s="406">
        <v>20000</v>
      </c>
      <c r="E366" s="406">
        <v>20000</v>
      </c>
    </row>
    <row r="367" spans="1:5" customFormat="1" ht="15" x14ac:dyDescent="0.25">
      <c r="A367" s="433">
        <v>329</v>
      </c>
      <c r="B367" s="511" t="s">
        <v>33</v>
      </c>
      <c r="C367" s="552">
        <f t="shared" ref="C367:E367" si="186">SUM(C368:C368)</f>
        <v>66000</v>
      </c>
      <c r="D367" s="552">
        <f t="shared" si="186"/>
        <v>66000</v>
      </c>
      <c r="E367" s="552">
        <f t="shared" si="186"/>
        <v>66000</v>
      </c>
    </row>
    <row r="368" spans="1:5" customFormat="1" ht="15" x14ac:dyDescent="0.25">
      <c r="A368" s="436">
        <v>3299</v>
      </c>
      <c r="B368" s="531" t="s">
        <v>33</v>
      </c>
      <c r="C368" s="406">
        <v>66000</v>
      </c>
      <c r="D368" s="406">
        <v>66000</v>
      </c>
      <c r="E368" s="406">
        <v>66000</v>
      </c>
    </row>
    <row r="369" spans="1:5" customFormat="1" ht="15" x14ac:dyDescent="0.25">
      <c r="A369" s="433">
        <v>422</v>
      </c>
      <c r="B369" s="432" t="s">
        <v>53</v>
      </c>
      <c r="C369" s="427">
        <f t="shared" ref="C369:E369" si="187">SUM(C370)</f>
        <v>27000</v>
      </c>
      <c r="D369" s="427">
        <f t="shared" si="187"/>
        <v>27000</v>
      </c>
      <c r="E369" s="427">
        <f t="shared" si="187"/>
        <v>27000</v>
      </c>
    </row>
    <row r="370" spans="1:5" customFormat="1" ht="15" x14ac:dyDescent="0.25">
      <c r="A370" s="408">
        <v>4221</v>
      </c>
      <c r="B370" s="431" t="s">
        <v>54</v>
      </c>
      <c r="C370" s="406">
        <v>27000</v>
      </c>
      <c r="D370" s="406">
        <v>27000</v>
      </c>
      <c r="E370" s="406">
        <v>27000</v>
      </c>
    </row>
    <row r="371" spans="1:5" customFormat="1" ht="43.5" customHeight="1" x14ac:dyDescent="0.25">
      <c r="A371" s="499" t="s">
        <v>279</v>
      </c>
      <c r="B371" s="500" t="s">
        <v>283</v>
      </c>
      <c r="C371" s="501">
        <f t="shared" ref="C371:E371" si="188">SUM(C372)</f>
        <v>546000</v>
      </c>
      <c r="D371" s="501">
        <f t="shared" si="188"/>
        <v>0</v>
      </c>
      <c r="E371" s="501">
        <f t="shared" si="188"/>
        <v>0</v>
      </c>
    </row>
    <row r="372" spans="1:5" customFormat="1" ht="18" customHeight="1" x14ac:dyDescent="0.25">
      <c r="A372" s="508" t="s">
        <v>107</v>
      </c>
      <c r="B372" s="508"/>
      <c r="C372" s="503">
        <f t="shared" ref="C372:D372" si="189">SUM(C373,C375,C378,C380,C385,C392,C394,C398,C400,C402,C404)</f>
        <v>546000</v>
      </c>
      <c r="D372" s="503">
        <f t="shared" si="189"/>
        <v>0</v>
      </c>
      <c r="E372" s="503">
        <f t="shared" ref="E372" si="190">SUM(E373,E375,E378,E380,E385,E392,E394,E398,E400,E402,E404)</f>
        <v>0</v>
      </c>
    </row>
    <row r="373" spans="1:5" s="48" customFormat="1" ht="15" hidden="1" x14ac:dyDescent="0.25">
      <c r="A373" s="433" t="s">
        <v>144</v>
      </c>
      <c r="B373" s="432" t="s">
        <v>222</v>
      </c>
      <c r="C373" s="525">
        <f t="shared" ref="C373:E373" si="191">SUM(C374)</f>
        <v>0</v>
      </c>
      <c r="D373" s="525">
        <f t="shared" si="191"/>
        <v>0</v>
      </c>
      <c r="E373" s="525">
        <f t="shared" si="191"/>
        <v>0</v>
      </c>
    </row>
    <row r="374" spans="1:5" customFormat="1" ht="15" hidden="1" x14ac:dyDescent="0.25">
      <c r="A374" s="408" t="s">
        <v>146</v>
      </c>
      <c r="B374" s="431" t="s">
        <v>6</v>
      </c>
      <c r="C374" s="513"/>
      <c r="D374" s="513"/>
      <c r="E374" s="513"/>
    </row>
    <row r="375" spans="1:5" s="48" customFormat="1" ht="15" hidden="1" x14ac:dyDescent="0.25">
      <c r="A375" s="433" t="s">
        <v>147</v>
      </c>
      <c r="B375" s="432" t="s">
        <v>127</v>
      </c>
      <c r="C375" s="525">
        <f t="shared" ref="C375:D375" si="192">SUM(C376:C377)</f>
        <v>0</v>
      </c>
      <c r="D375" s="525">
        <f t="shared" si="192"/>
        <v>0</v>
      </c>
      <c r="E375" s="525">
        <f t="shared" ref="E375" si="193">SUM(E376:E377)</f>
        <v>0</v>
      </c>
    </row>
    <row r="376" spans="1:5" customFormat="1" ht="15" hidden="1" x14ac:dyDescent="0.25">
      <c r="A376" s="408" t="s">
        <v>148</v>
      </c>
      <c r="B376" s="431" t="s">
        <v>128</v>
      </c>
      <c r="C376" s="513"/>
      <c r="D376" s="513"/>
      <c r="E376" s="513"/>
    </row>
    <row r="377" spans="1:5" customFormat="1" ht="25.5" hidden="1" x14ac:dyDescent="0.25">
      <c r="A377" s="408" t="s">
        <v>149</v>
      </c>
      <c r="B377" s="431" t="s">
        <v>129</v>
      </c>
      <c r="C377" s="513"/>
      <c r="D377" s="513"/>
      <c r="E377" s="513"/>
    </row>
    <row r="378" spans="1:5" s="48" customFormat="1" ht="15" x14ac:dyDescent="0.25">
      <c r="A378" s="433" t="s">
        <v>150</v>
      </c>
      <c r="B378" s="432" t="s">
        <v>12</v>
      </c>
      <c r="C378" s="525">
        <f t="shared" ref="C378:E378" si="194">SUM(C379)</f>
        <v>19000</v>
      </c>
      <c r="D378" s="525">
        <f t="shared" si="194"/>
        <v>0</v>
      </c>
      <c r="E378" s="525">
        <f t="shared" si="194"/>
        <v>0</v>
      </c>
    </row>
    <row r="379" spans="1:5" customFormat="1" ht="15" x14ac:dyDescent="0.25">
      <c r="A379" s="408">
        <v>3211</v>
      </c>
      <c r="B379" s="431" t="s">
        <v>13</v>
      </c>
      <c r="C379" s="513">
        <v>19000</v>
      </c>
      <c r="D379" s="513"/>
      <c r="E379" s="513"/>
    </row>
    <row r="380" spans="1:5" s="48" customFormat="1" ht="15" x14ac:dyDescent="0.25">
      <c r="A380" s="433" t="s">
        <v>154</v>
      </c>
      <c r="B380" s="432" t="s">
        <v>16</v>
      </c>
      <c r="C380" s="525">
        <f t="shared" ref="C380:D380" si="195">SUM(C381:C384)</f>
        <v>106000</v>
      </c>
      <c r="D380" s="525">
        <f t="shared" si="195"/>
        <v>0</v>
      </c>
      <c r="E380" s="525">
        <f t="shared" ref="E380" si="196">SUM(E381:E384)</f>
        <v>0</v>
      </c>
    </row>
    <row r="381" spans="1:5" customFormat="1" ht="15" x14ac:dyDescent="0.25">
      <c r="A381" s="408" t="s">
        <v>155</v>
      </c>
      <c r="B381" s="431" t="s">
        <v>17</v>
      </c>
      <c r="C381" s="513">
        <v>4000</v>
      </c>
      <c r="D381" s="513"/>
      <c r="E381" s="513"/>
    </row>
    <row r="382" spans="1:5" customFormat="1" ht="15" x14ac:dyDescent="0.25">
      <c r="A382" s="408" t="s">
        <v>156</v>
      </c>
      <c r="B382" s="431" t="s">
        <v>18</v>
      </c>
      <c r="C382" s="513">
        <v>22000</v>
      </c>
      <c r="D382" s="513"/>
      <c r="E382" s="513"/>
    </row>
    <row r="383" spans="1:5" customFormat="1" ht="15" hidden="1" x14ac:dyDescent="0.25">
      <c r="A383" s="408" t="s">
        <v>157</v>
      </c>
      <c r="B383" s="431" t="s">
        <v>19</v>
      </c>
      <c r="C383" s="513"/>
      <c r="D383" s="513"/>
      <c r="E383" s="513"/>
    </row>
    <row r="384" spans="1:5" customFormat="1" ht="15" x14ac:dyDescent="0.25">
      <c r="A384" s="408">
        <v>3227</v>
      </c>
      <c r="B384" s="431" t="s">
        <v>22</v>
      </c>
      <c r="C384" s="513">
        <v>80000</v>
      </c>
      <c r="D384" s="513"/>
      <c r="E384" s="513"/>
    </row>
    <row r="385" spans="1:5" s="48" customFormat="1" ht="15" x14ac:dyDescent="0.25">
      <c r="A385" s="433" t="s">
        <v>160</v>
      </c>
      <c r="B385" s="432" t="s">
        <v>124</v>
      </c>
      <c r="C385" s="525">
        <f t="shared" ref="C385:D385" si="197">SUM(C386:C391)</f>
        <v>98000</v>
      </c>
      <c r="D385" s="525">
        <f t="shared" si="197"/>
        <v>0</v>
      </c>
      <c r="E385" s="525">
        <f t="shared" ref="E385" si="198">SUM(E386:E391)</f>
        <v>0</v>
      </c>
    </row>
    <row r="386" spans="1:5" customFormat="1" ht="15" hidden="1" x14ac:dyDescent="0.25">
      <c r="A386" s="408" t="s">
        <v>161</v>
      </c>
      <c r="B386" s="431" t="s">
        <v>24</v>
      </c>
      <c r="C386" s="513"/>
      <c r="D386" s="513"/>
      <c r="E386" s="513"/>
    </row>
    <row r="387" spans="1:5" customFormat="1" ht="15" hidden="1" x14ac:dyDescent="0.25">
      <c r="A387" s="408" t="s">
        <v>162</v>
      </c>
      <c r="B387" s="431" t="s">
        <v>25</v>
      </c>
      <c r="C387" s="513"/>
      <c r="D387" s="513"/>
      <c r="E387" s="513"/>
    </row>
    <row r="388" spans="1:5" customFormat="1" ht="15" x14ac:dyDescent="0.25">
      <c r="A388" s="408" t="s">
        <v>163</v>
      </c>
      <c r="B388" s="431" t="s">
        <v>26</v>
      </c>
      <c r="C388" s="513">
        <v>14000</v>
      </c>
      <c r="D388" s="513"/>
      <c r="E388" s="513"/>
    </row>
    <row r="389" spans="1:5" customFormat="1" ht="15" hidden="1" x14ac:dyDescent="0.25">
      <c r="A389" s="408" t="s">
        <v>165</v>
      </c>
      <c r="B389" s="431" t="s">
        <v>28</v>
      </c>
      <c r="C389" s="513"/>
      <c r="D389" s="513"/>
      <c r="E389" s="513"/>
    </row>
    <row r="390" spans="1:5" customFormat="1" ht="15" x14ac:dyDescent="0.25">
      <c r="A390" s="408">
        <v>3237</v>
      </c>
      <c r="B390" s="431" t="s">
        <v>30</v>
      </c>
      <c r="C390" s="513">
        <v>44000</v>
      </c>
      <c r="D390" s="513"/>
      <c r="E390" s="513"/>
    </row>
    <row r="391" spans="1:5" customFormat="1" ht="15" x14ac:dyDescent="0.25">
      <c r="A391" s="408" t="s">
        <v>168</v>
      </c>
      <c r="B391" s="431" t="s">
        <v>31</v>
      </c>
      <c r="C391" s="513">
        <v>40000</v>
      </c>
      <c r="D391" s="513"/>
      <c r="E391" s="513"/>
    </row>
    <row r="392" spans="1:5" s="48" customFormat="1" ht="25.5" x14ac:dyDescent="0.25">
      <c r="A392" s="433" t="s">
        <v>169</v>
      </c>
      <c r="B392" s="432" t="s">
        <v>32</v>
      </c>
      <c r="C392" s="525">
        <f t="shared" ref="C392:E392" si="199">SUM(C393)</f>
        <v>30000</v>
      </c>
      <c r="D392" s="525">
        <f t="shared" si="199"/>
        <v>0</v>
      </c>
      <c r="E392" s="525">
        <f t="shared" si="199"/>
        <v>0</v>
      </c>
    </row>
    <row r="393" spans="1:5" customFormat="1" ht="15" x14ac:dyDescent="0.25">
      <c r="A393" s="408" t="s">
        <v>170</v>
      </c>
      <c r="B393" s="431" t="s">
        <v>32</v>
      </c>
      <c r="C393" s="513">
        <v>30000</v>
      </c>
      <c r="D393" s="513"/>
      <c r="E393" s="513"/>
    </row>
    <row r="394" spans="1:5" s="48" customFormat="1" ht="15" hidden="1" x14ac:dyDescent="0.25">
      <c r="A394" s="433" t="s">
        <v>171</v>
      </c>
      <c r="B394" s="432" t="s">
        <v>33</v>
      </c>
      <c r="C394" s="525">
        <f t="shared" ref="C394:D394" si="200">SUM(C395:C397)</f>
        <v>0</v>
      </c>
      <c r="D394" s="525">
        <f t="shared" si="200"/>
        <v>0</v>
      </c>
      <c r="E394" s="525">
        <f t="shared" ref="E394" si="201">SUM(E395:E397)</f>
        <v>0</v>
      </c>
    </row>
    <row r="395" spans="1:5" customFormat="1" ht="15" hidden="1" x14ac:dyDescent="0.25">
      <c r="A395" s="408" t="s">
        <v>172</v>
      </c>
      <c r="B395" s="431" t="s">
        <v>35</v>
      </c>
      <c r="C395" s="513"/>
      <c r="D395" s="513"/>
      <c r="E395" s="513"/>
    </row>
    <row r="396" spans="1:5" customFormat="1" ht="15" hidden="1" x14ac:dyDescent="0.25">
      <c r="A396" s="408" t="s">
        <v>173</v>
      </c>
      <c r="B396" s="431" t="s">
        <v>36</v>
      </c>
      <c r="C396" s="513"/>
      <c r="D396" s="513"/>
      <c r="E396" s="513"/>
    </row>
    <row r="397" spans="1:5" customFormat="1" ht="15" hidden="1" x14ac:dyDescent="0.25">
      <c r="A397" s="408" t="s">
        <v>174</v>
      </c>
      <c r="B397" s="431" t="s">
        <v>33</v>
      </c>
      <c r="C397" s="513"/>
      <c r="D397" s="513"/>
      <c r="E397" s="513"/>
    </row>
    <row r="398" spans="1:5" s="48" customFormat="1" ht="25.5" hidden="1" x14ac:dyDescent="0.25">
      <c r="A398" s="433" t="s">
        <v>251</v>
      </c>
      <c r="B398" s="432" t="s">
        <v>233</v>
      </c>
      <c r="C398" s="525">
        <f t="shared" ref="C398:E398" si="202">SUM(C399)</f>
        <v>0</v>
      </c>
      <c r="D398" s="525">
        <f t="shared" si="202"/>
        <v>0</v>
      </c>
      <c r="E398" s="525">
        <f t="shared" si="202"/>
        <v>0</v>
      </c>
    </row>
    <row r="399" spans="1:5" customFormat="1" ht="25.5" hidden="1" x14ac:dyDescent="0.25">
      <c r="A399" s="408" t="s">
        <v>252</v>
      </c>
      <c r="B399" s="431" t="s">
        <v>253</v>
      </c>
      <c r="C399" s="513"/>
      <c r="D399" s="513"/>
      <c r="E399" s="513"/>
    </row>
    <row r="400" spans="1:5" s="48" customFormat="1" ht="15" hidden="1" x14ac:dyDescent="0.25">
      <c r="A400" s="433" t="s">
        <v>140</v>
      </c>
      <c r="B400" s="432" t="s">
        <v>125</v>
      </c>
      <c r="C400" s="525">
        <f t="shared" ref="C400:E400" si="203">SUM(C401)</f>
        <v>0</v>
      </c>
      <c r="D400" s="525">
        <f t="shared" si="203"/>
        <v>0</v>
      </c>
      <c r="E400" s="525">
        <f t="shared" si="203"/>
        <v>0</v>
      </c>
    </row>
    <row r="401" spans="1:5" customFormat="1" ht="15" hidden="1" x14ac:dyDescent="0.25">
      <c r="A401" s="408" t="s">
        <v>141</v>
      </c>
      <c r="B401" s="431" t="s">
        <v>46</v>
      </c>
      <c r="C401" s="513"/>
      <c r="D401" s="513"/>
      <c r="E401" s="513"/>
    </row>
    <row r="402" spans="1:5" s="48" customFormat="1" ht="15" hidden="1" x14ac:dyDescent="0.25">
      <c r="A402" s="433" t="s">
        <v>194</v>
      </c>
      <c r="B402" s="432" t="s">
        <v>73</v>
      </c>
      <c r="C402" s="525">
        <f t="shared" ref="C402:E402" si="204">SUM(C403)</f>
        <v>0</v>
      </c>
      <c r="D402" s="525">
        <f t="shared" si="204"/>
        <v>0</v>
      </c>
      <c r="E402" s="525">
        <f t="shared" si="204"/>
        <v>0</v>
      </c>
    </row>
    <row r="403" spans="1:5" customFormat="1" ht="15" hidden="1" x14ac:dyDescent="0.25">
      <c r="A403" s="408" t="s">
        <v>195</v>
      </c>
      <c r="B403" s="431" t="s">
        <v>89</v>
      </c>
      <c r="C403" s="513"/>
      <c r="D403" s="513"/>
      <c r="E403" s="513"/>
    </row>
    <row r="404" spans="1:5" customFormat="1" ht="14.25" customHeight="1" x14ac:dyDescent="0.25">
      <c r="A404" s="433">
        <v>422</v>
      </c>
      <c r="B404" s="432" t="s">
        <v>53</v>
      </c>
      <c r="C404" s="427">
        <f>SUM(C405:C407)</f>
        <v>293000</v>
      </c>
      <c r="D404" s="427">
        <f t="shared" ref="D404:E404" si="205">SUM(D405:D406)</f>
        <v>0</v>
      </c>
      <c r="E404" s="427">
        <f t="shared" si="205"/>
        <v>0</v>
      </c>
    </row>
    <row r="405" spans="1:5" customFormat="1" ht="15.75" customHeight="1" x14ac:dyDescent="0.25">
      <c r="A405" s="408">
        <v>4222</v>
      </c>
      <c r="B405" s="431" t="s">
        <v>58</v>
      </c>
      <c r="C405" s="406">
        <v>13000</v>
      </c>
      <c r="D405" s="406"/>
      <c r="E405" s="406"/>
    </row>
    <row r="406" spans="1:5" customFormat="1" ht="15" x14ac:dyDescent="0.25">
      <c r="A406" s="408">
        <v>4223</v>
      </c>
      <c r="B406" s="431" t="s">
        <v>59</v>
      </c>
      <c r="C406" s="406">
        <v>265000</v>
      </c>
      <c r="D406" s="406"/>
      <c r="E406" s="406"/>
    </row>
    <row r="407" spans="1:5" customFormat="1" ht="15" x14ac:dyDescent="0.25">
      <c r="A407" s="408">
        <v>4224</v>
      </c>
      <c r="B407" s="431" t="s">
        <v>288</v>
      </c>
      <c r="C407" s="406">
        <v>15000</v>
      </c>
      <c r="D407" s="406"/>
      <c r="E407" s="406"/>
    </row>
    <row r="408" spans="1:5" customFormat="1" ht="43.5" customHeight="1" x14ac:dyDescent="0.25">
      <c r="A408" s="560" t="s">
        <v>281</v>
      </c>
      <c r="B408" s="561" t="s">
        <v>282</v>
      </c>
      <c r="C408" s="501">
        <f t="shared" ref="C408:E408" si="206">SUM(C409)</f>
        <v>787000</v>
      </c>
      <c r="D408" s="501">
        <f t="shared" si="206"/>
        <v>645000</v>
      </c>
      <c r="E408" s="501">
        <f t="shared" si="206"/>
        <v>107000</v>
      </c>
    </row>
    <row r="409" spans="1:5" customFormat="1" ht="15" x14ac:dyDescent="0.25">
      <c r="A409" s="508" t="s">
        <v>107</v>
      </c>
      <c r="B409" s="508"/>
      <c r="C409" s="503">
        <f t="shared" ref="C409:D409" si="207">SUM(C410,C412,C415,C418,C423,C430,C432,C436,C438,C440)</f>
        <v>787000</v>
      </c>
      <c r="D409" s="503">
        <f t="shared" si="207"/>
        <v>645000</v>
      </c>
      <c r="E409" s="503">
        <f t="shared" ref="E409" si="208">SUM(E410,E412,E415,E418,E423,E430,E432,E436,E438,E440)</f>
        <v>107000</v>
      </c>
    </row>
    <row r="410" spans="1:5" s="48" customFormat="1" ht="15" x14ac:dyDescent="0.25">
      <c r="A410" s="433" t="s">
        <v>144</v>
      </c>
      <c r="B410" s="432" t="s">
        <v>222</v>
      </c>
      <c r="C410" s="525">
        <f t="shared" ref="C410:E410" si="209">SUM(C411)</f>
        <v>237000</v>
      </c>
      <c r="D410" s="525">
        <f t="shared" si="209"/>
        <v>233000</v>
      </c>
      <c r="E410" s="525">
        <f t="shared" si="209"/>
        <v>46000</v>
      </c>
    </row>
    <row r="411" spans="1:5" customFormat="1" ht="13.5" customHeight="1" x14ac:dyDescent="0.25">
      <c r="A411" s="408">
        <v>3111</v>
      </c>
      <c r="B411" s="431" t="s">
        <v>5</v>
      </c>
      <c r="C411" s="513">
        <v>237000</v>
      </c>
      <c r="D411" s="513">
        <v>233000</v>
      </c>
      <c r="E411" s="513">
        <v>46000</v>
      </c>
    </row>
    <row r="412" spans="1:5" s="48" customFormat="1" ht="15" hidden="1" x14ac:dyDescent="0.25">
      <c r="A412" s="433" t="s">
        <v>147</v>
      </c>
      <c r="B412" s="432" t="s">
        <v>127</v>
      </c>
      <c r="C412" s="525">
        <f t="shared" ref="C412:D412" si="210">SUM(C413:C414)</f>
        <v>0</v>
      </c>
      <c r="D412" s="525">
        <f t="shared" si="210"/>
        <v>0</v>
      </c>
      <c r="E412" s="525">
        <f t="shared" ref="E412" si="211">SUM(E413:E414)</f>
        <v>0</v>
      </c>
    </row>
    <row r="413" spans="1:5" customFormat="1" ht="15" hidden="1" x14ac:dyDescent="0.25">
      <c r="A413" s="408" t="s">
        <v>148</v>
      </c>
      <c r="B413" s="431" t="s">
        <v>128</v>
      </c>
      <c r="C413" s="513"/>
      <c r="D413" s="513"/>
      <c r="E413" s="513"/>
    </row>
    <row r="414" spans="1:5" customFormat="1" ht="25.5" hidden="1" x14ac:dyDescent="0.25">
      <c r="A414" s="408" t="s">
        <v>149</v>
      </c>
      <c r="B414" s="431" t="s">
        <v>129</v>
      </c>
      <c r="C414" s="513"/>
      <c r="D414" s="513"/>
      <c r="E414" s="513"/>
    </row>
    <row r="415" spans="1:5" s="48" customFormat="1" ht="15" x14ac:dyDescent="0.25">
      <c r="A415" s="433" t="s">
        <v>150</v>
      </c>
      <c r="B415" s="432" t="s">
        <v>12</v>
      </c>
      <c r="C415" s="525">
        <f t="shared" ref="C415:D415" si="212">SUM(C416:C417)</f>
        <v>45000</v>
      </c>
      <c r="D415" s="525">
        <f t="shared" si="212"/>
        <v>33000</v>
      </c>
      <c r="E415" s="525">
        <f t="shared" ref="E415" si="213">SUM(E416:E417)</f>
        <v>5000</v>
      </c>
    </row>
    <row r="416" spans="1:5" customFormat="1" ht="15" x14ac:dyDescent="0.25">
      <c r="A416" s="408" t="s">
        <v>151</v>
      </c>
      <c r="B416" s="431" t="s">
        <v>13</v>
      </c>
      <c r="C416" s="513">
        <v>24000</v>
      </c>
      <c r="D416" s="513">
        <v>18000</v>
      </c>
      <c r="E416" s="513">
        <v>3000</v>
      </c>
    </row>
    <row r="417" spans="1:5" customFormat="1" ht="15" x14ac:dyDescent="0.25">
      <c r="A417" s="408">
        <v>3213</v>
      </c>
      <c r="B417" s="431" t="s">
        <v>15</v>
      </c>
      <c r="C417" s="513">
        <v>21000</v>
      </c>
      <c r="D417" s="513">
        <v>15000</v>
      </c>
      <c r="E417" s="513">
        <v>2000</v>
      </c>
    </row>
    <row r="418" spans="1:5" s="48" customFormat="1" ht="15" hidden="1" x14ac:dyDescent="0.25">
      <c r="A418" s="433" t="s">
        <v>154</v>
      </c>
      <c r="B418" s="432" t="s">
        <v>16</v>
      </c>
      <c r="C418" s="525">
        <f t="shared" ref="C418:D418" si="214">SUM(C419:C422)</f>
        <v>0</v>
      </c>
      <c r="D418" s="525">
        <f t="shared" si="214"/>
        <v>0</v>
      </c>
      <c r="E418" s="525">
        <f t="shared" ref="E418" si="215">SUM(E419:E422)</f>
        <v>0</v>
      </c>
    </row>
    <row r="419" spans="1:5" customFormat="1" ht="15" hidden="1" x14ac:dyDescent="0.25">
      <c r="A419" s="408" t="s">
        <v>155</v>
      </c>
      <c r="B419" s="431" t="s">
        <v>17</v>
      </c>
      <c r="C419" s="513"/>
      <c r="D419" s="513"/>
      <c r="E419" s="513"/>
    </row>
    <row r="420" spans="1:5" customFormat="1" ht="15" hidden="1" x14ac:dyDescent="0.25">
      <c r="A420" s="408" t="s">
        <v>156</v>
      </c>
      <c r="B420" s="431" t="s">
        <v>18</v>
      </c>
      <c r="C420" s="513"/>
      <c r="D420" s="513"/>
      <c r="E420" s="513"/>
    </row>
    <row r="421" spans="1:5" customFormat="1" ht="15" hidden="1" x14ac:dyDescent="0.25">
      <c r="A421" s="408" t="s">
        <v>157</v>
      </c>
      <c r="B421" s="431" t="s">
        <v>19</v>
      </c>
      <c r="C421" s="513"/>
      <c r="D421" s="513"/>
      <c r="E421" s="513"/>
    </row>
    <row r="422" spans="1:5" customFormat="1" ht="15" hidden="1" x14ac:dyDescent="0.25">
      <c r="A422" s="408" t="s">
        <v>159</v>
      </c>
      <c r="B422" s="431" t="s">
        <v>21</v>
      </c>
      <c r="C422" s="513"/>
      <c r="D422" s="513"/>
      <c r="E422" s="513"/>
    </row>
    <row r="423" spans="1:5" s="48" customFormat="1" ht="15" customHeight="1" x14ac:dyDescent="0.25">
      <c r="A423" s="433" t="s">
        <v>160</v>
      </c>
      <c r="B423" s="432" t="s">
        <v>124</v>
      </c>
      <c r="C423" s="525">
        <f t="shared" ref="C423:D423" si="216">SUM(C424:C429)</f>
        <v>496000</v>
      </c>
      <c r="D423" s="525">
        <f t="shared" si="216"/>
        <v>372000</v>
      </c>
      <c r="E423" s="525">
        <f t="shared" ref="E423" si="217">SUM(E424:E429)</f>
        <v>55000</v>
      </c>
    </row>
    <row r="424" spans="1:5" customFormat="1" ht="15" hidden="1" x14ac:dyDescent="0.25">
      <c r="A424" s="408" t="s">
        <v>161</v>
      </c>
      <c r="B424" s="431" t="s">
        <v>24</v>
      </c>
      <c r="C424" s="513"/>
      <c r="D424" s="513"/>
      <c r="E424" s="513"/>
    </row>
    <row r="425" spans="1:5" customFormat="1" ht="15" hidden="1" x14ac:dyDescent="0.25">
      <c r="A425" s="408" t="s">
        <v>162</v>
      </c>
      <c r="B425" s="431" t="s">
        <v>25</v>
      </c>
      <c r="C425" s="513"/>
      <c r="D425" s="513"/>
      <c r="E425" s="513"/>
    </row>
    <row r="426" spans="1:5" customFormat="1" ht="15" hidden="1" x14ac:dyDescent="0.25">
      <c r="A426" s="408" t="s">
        <v>163</v>
      </c>
      <c r="B426" s="431" t="s">
        <v>26</v>
      </c>
      <c r="C426" s="513"/>
      <c r="D426" s="513"/>
      <c r="E426" s="513"/>
    </row>
    <row r="427" spans="1:5" customFormat="1" ht="12" customHeight="1" x14ac:dyDescent="0.25">
      <c r="A427" s="408" t="s">
        <v>165</v>
      </c>
      <c r="B427" s="431" t="s">
        <v>28</v>
      </c>
      <c r="C427" s="513">
        <v>8000</v>
      </c>
      <c r="D427" s="513">
        <v>6000</v>
      </c>
      <c r="E427" s="513">
        <v>1000</v>
      </c>
    </row>
    <row r="428" spans="1:5" customFormat="1" ht="15" x14ac:dyDescent="0.25">
      <c r="A428" s="408">
        <v>3237</v>
      </c>
      <c r="B428" s="431" t="s">
        <v>30</v>
      </c>
      <c r="C428" s="513">
        <v>475000</v>
      </c>
      <c r="D428" s="513">
        <v>356000</v>
      </c>
      <c r="E428" s="513">
        <v>52000</v>
      </c>
    </row>
    <row r="429" spans="1:5" customFormat="1" ht="13.5" customHeight="1" x14ac:dyDescent="0.25">
      <c r="A429" s="408" t="s">
        <v>168</v>
      </c>
      <c r="B429" s="431" t="s">
        <v>31</v>
      </c>
      <c r="C429" s="513">
        <v>13000</v>
      </c>
      <c r="D429" s="513">
        <v>10000</v>
      </c>
      <c r="E429" s="513">
        <v>2000</v>
      </c>
    </row>
    <row r="430" spans="1:5" s="48" customFormat="1" ht="25.5" x14ac:dyDescent="0.25">
      <c r="A430" s="433" t="s">
        <v>169</v>
      </c>
      <c r="B430" s="432" t="s">
        <v>32</v>
      </c>
      <c r="C430" s="525">
        <f t="shared" ref="C430:E430" si="218">SUM(C431)</f>
        <v>9000</v>
      </c>
      <c r="D430" s="525">
        <f t="shared" si="218"/>
        <v>7000</v>
      </c>
      <c r="E430" s="525">
        <f t="shared" si="218"/>
        <v>1000</v>
      </c>
    </row>
    <row r="431" spans="1:5" customFormat="1" ht="13.5" customHeight="1" x14ac:dyDescent="0.25">
      <c r="A431" s="408" t="s">
        <v>170</v>
      </c>
      <c r="B431" s="431" t="s">
        <v>32</v>
      </c>
      <c r="C431" s="513">
        <v>9000</v>
      </c>
      <c r="D431" s="513">
        <v>7000</v>
      </c>
      <c r="E431" s="513">
        <v>1000</v>
      </c>
    </row>
    <row r="432" spans="1:5" s="48" customFormat="1" ht="0.75" hidden="1" customHeight="1" x14ac:dyDescent="0.25">
      <c r="A432" s="433" t="s">
        <v>171</v>
      </c>
      <c r="B432" s="432" t="s">
        <v>33</v>
      </c>
      <c r="C432" s="525">
        <f t="shared" ref="C432:D432" si="219">SUM(C433:C435)</f>
        <v>0</v>
      </c>
      <c r="D432" s="525">
        <f t="shared" si="219"/>
        <v>0</v>
      </c>
      <c r="E432" s="525">
        <f t="shared" ref="E432" si="220">SUM(E433:E435)</f>
        <v>0</v>
      </c>
    </row>
    <row r="433" spans="1:5" customFormat="1" ht="15" hidden="1" x14ac:dyDescent="0.25">
      <c r="A433" s="408" t="s">
        <v>172</v>
      </c>
      <c r="B433" s="431" t="s">
        <v>35</v>
      </c>
      <c r="C433" s="513"/>
      <c r="D433" s="513"/>
      <c r="E433" s="513"/>
    </row>
    <row r="434" spans="1:5" customFormat="1" ht="15" hidden="1" x14ac:dyDescent="0.25">
      <c r="A434" s="408" t="s">
        <v>173</v>
      </c>
      <c r="B434" s="431" t="s">
        <v>36</v>
      </c>
      <c r="C434" s="513"/>
      <c r="D434" s="513"/>
      <c r="E434" s="513"/>
    </row>
    <row r="435" spans="1:5" customFormat="1" ht="15" hidden="1" x14ac:dyDescent="0.25">
      <c r="A435" s="408" t="s">
        <v>174</v>
      </c>
      <c r="B435" s="431" t="s">
        <v>33</v>
      </c>
      <c r="C435" s="513"/>
      <c r="D435" s="513"/>
      <c r="E435" s="513"/>
    </row>
    <row r="436" spans="1:5" s="48" customFormat="1" ht="25.5" hidden="1" x14ac:dyDescent="0.25">
      <c r="A436" s="433" t="s">
        <v>251</v>
      </c>
      <c r="B436" s="432" t="s">
        <v>233</v>
      </c>
      <c r="C436" s="525">
        <f t="shared" ref="C436:E436" si="221">SUM(C437)</f>
        <v>0</v>
      </c>
      <c r="D436" s="525">
        <f t="shared" si="221"/>
        <v>0</v>
      </c>
      <c r="E436" s="525">
        <f t="shared" si="221"/>
        <v>0</v>
      </c>
    </row>
    <row r="437" spans="1:5" customFormat="1" ht="25.5" hidden="1" x14ac:dyDescent="0.25">
      <c r="A437" s="408" t="s">
        <v>252</v>
      </c>
      <c r="B437" s="431" t="s">
        <v>253</v>
      </c>
      <c r="C437" s="513"/>
      <c r="D437" s="513"/>
      <c r="E437" s="513"/>
    </row>
    <row r="438" spans="1:5" s="48" customFormat="1" ht="15" hidden="1" x14ac:dyDescent="0.25">
      <c r="A438" s="433" t="s">
        <v>140</v>
      </c>
      <c r="B438" s="432" t="s">
        <v>125</v>
      </c>
      <c r="C438" s="525">
        <f t="shared" ref="C438:E438" si="222">SUM(C439)</f>
        <v>0</v>
      </c>
      <c r="D438" s="525">
        <f t="shared" si="222"/>
        <v>0</v>
      </c>
      <c r="E438" s="525">
        <f t="shared" si="222"/>
        <v>0</v>
      </c>
    </row>
    <row r="439" spans="1:5" customFormat="1" ht="15" hidden="1" x14ac:dyDescent="0.25">
      <c r="A439" s="408" t="s">
        <v>141</v>
      </c>
      <c r="B439" s="431" t="s">
        <v>46</v>
      </c>
      <c r="C439" s="513"/>
      <c r="D439" s="513"/>
      <c r="E439" s="513"/>
    </row>
    <row r="440" spans="1:5" s="48" customFormat="1" ht="15" hidden="1" x14ac:dyDescent="0.25">
      <c r="A440" s="433" t="s">
        <v>194</v>
      </c>
      <c r="B440" s="432" t="s">
        <v>73</v>
      </c>
      <c r="C440" s="525">
        <f t="shared" ref="C440:E440" si="223">SUM(C441)</f>
        <v>0</v>
      </c>
      <c r="D440" s="525">
        <f t="shared" si="223"/>
        <v>0</v>
      </c>
      <c r="E440" s="525">
        <f t="shared" si="223"/>
        <v>0</v>
      </c>
    </row>
    <row r="441" spans="1:5" customFormat="1" ht="15" hidden="1" x14ac:dyDescent="0.25">
      <c r="A441" s="408" t="s">
        <v>195</v>
      </c>
      <c r="B441" s="431" t="s">
        <v>89</v>
      </c>
      <c r="C441" s="513"/>
      <c r="D441" s="513"/>
      <c r="E441" s="513"/>
    </row>
    <row r="442" spans="1:5" customFormat="1" ht="24.95" customHeight="1" x14ac:dyDescent="0.25">
      <c r="A442" s="560" t="s">
        <v>115</v>
      </c>
      <c r="B442" s="561" t="s">
        <v>116</v>
      </c>
      <c r="C442" s="501">
        <f t="shared" ref="C442:E442" si="224">SUM(C443,C455,C484)</f>
        <v>166000</v>
      </c>
      <c r="D442" s="501">
        <f t="shared" si="224"/>
        <v>166000</v>
      </c>
      <c r="E442" s="501">
        <f t="shared" si="224"/>
        <v>166000</v>
      </c>
    </row>
    <row r="443" spans="1:5" customFormat="1" ht="15" x14ac:dyDescent="0.25">
      <c r="A443" s="508" t="s">
        <v>107</v>
      </c>
      <c r="B443" s="508"/>
      <c r="C443" s="503">
        <f t="shared" ref="C443:E443" si="225">SUM(C444,C446,C448,C451,C453)</f>
        <v>70000</v>
      </c>
      <c r="D443" s="503">
        <f t="shared" si="225"/>
        <v>70000</v>
      </c>
      <c r="E443" s="503">
        <f t="shared" si="225"/>
        <v>70000</v>
      </c>
    </row>
    <row r="444" spans="1:5" s="48" customFormat="1" ht="15" x14ac:dyDescent="0.25">
      <c r="A444" s="556" t="s">
        <v>144</v>
      </c>
      <c r="B444" s="557" t="s">
        <v>222</v>
      </c>
      <c r="C444" s="525">
        <f t="shared" ref="C444:E444" si="226">SUM(C445)</f>
        <v>14000</v>
      </c>
      <c r="D444" s="525">
        <f t="shared" si="226"/>
        <v>14000</v>
      </c>
      <c r="E444" s="525">
        <f t="shared" si="226"/>
        <v>14000</v>
      </c>
    </row>
    <row r="445" spans="1:5" customFormat="1" ht="15" x14ac:dyDescent="0.25">
      <c r="A445" s="434">
        <v>3113</v>
      </c>
      <c r="B445" s="435" t="s">
        <v>295</v>
      </c>
      <c r="C445" s="428">
        <v>14000</v>
      </c>
      <c r="D445" s="428">
        <v>14000</v>
      </c>
      <c r="E445" s="428">
        <v>14000</v>
      </c>
    </row>
    <row r="446" spans="1:5" s="48" customFormat="1" ht="15" x14ac:dyDescent="0.25">
      <c r="A446" s="529" t="s">
        <v>150</v>
      </c>
      <c r="B446" s="562" t="s">
        <v>12</v>
      </c>
      <c r="C446" s="430">
        <f t="shared" ref="C446:E446" si="227">SUM(C447)</f>
        <v>14000</v>
      </c>
      <c r="D446" s="430">
        <f t="shared" si="227"/>
        <v>14000</v>
      </c>
      <c r="E446" s="430">
        <f t="shared" si="227"/>
        <v>14000</v>
      </c>
    </row>
    <row r="447" spans="1:5" customFormat="1" ht="15" x14ac:dyDescent="0.25">
      <c r="A447" s="434" t="s">
        <v>151</v>
      </c>
      <c r="B447" s="435" t="s">
        <v>13</v>
      </c>
      <c r="C447" s="428">
        <v>14000</v>
      </c>
      <c r="D447" s="428">
        <v>14000</v>
      </c>
      <c r="E447" s="428">
        <v>14000</v>
      </c>
    </row>
    <row r="448" spans="1:5" s="48" customFormat="1" ht="15" x14ac:dyDescent="0.25">
      <c r="A448" s="529" t="s">
        <v>154</v>
      </c>
      <c r="B448" s="562" t="s">
        <v>16</v>
      </c>
      <c r="C448" s="430">
        <f t="shared" ref="C448:E448" si="228">SUM(C449,C450)</f>
        <v>14000</v>
      </c>
      <c r="D448" s="430">
        <f t="shared" si="228"/>
        <v>14000</v>
      </c>
      <c r="E448" s="430">
        <f t="shared" si="228"/>
        <v>14000</v>
      </c>
    </row>
    <row r="449" spans="1:5" s="48" customFormat="1" ht="15" x14ac:dyDescent="0.25">
      <c r="A449" s="434">
        <v>3221</v>
      </c>
      <c r="B449" s="435" t="s">
        <v>17</v>
      </c>
      <c r="C449" s="428">
        <v>7000</v>
      </c>
      <c r="D449" s="428">
        <v>7000</v>
      </c>
      <c r="E449" s="428">
        <v>7000</v>
      </c>
    </row>
    <row r="450" spans="1:5" customFormat="1" ht="15" x14ac:dyDescent="0.25">
      <c r="A450" s="434">
        <v>3223</v>
      </c>
      <c r="B450" s="435" t="s">
        <v>19</v>
      </c>
      <c r="C450" s="428">
        <v>7000</v>
      </c>
      <c r="D450" s="428">
        <v>7000</v>
      </c>
      <c r="E450" s="428">
        <v>7000</v>
      </c>
    </row>
    <row r="451" spans="1:5" s="48" customFormat="1" ht="15" x14ac:dyDescent="0.25">
      <c r="A451" s="529" t="s">
        <v>160</v>
      </c>
      <c r="B451" s="562" t="s">
        <v>124</v>
      </c>
      <c r="C451" s="430">
        <f t="shared" ref="C451:E451" si="229">SUM(C452)</f>
        <v>28000</v>
      </c>
      <c r="D451" s="430">
        <f t="shared" si="229"/>
        <v>28000</v>
      </c>
      <c r="E451" s="430">
        <f t="shared" si="229"/>
        <v>28000</v>
      </c>
    </row>
    <row r="452" spans="1:5" customFormat="1" ht="15" x14ac:dyDescent="0.25">
      <c r="A452" s="434" t="s">
        <v>163</v>
      </c>
      <c r="B452" s="435" t="s">
        <v>26</v>
      </c>
      <c r="C452" s="428">
        <v>28000</v>
      </c>
      <c r="D452" s="428">
        <v>28000</v>
      </c>
      <c r="E452" s="428">
        <v>28000</v>
      </c>
    </row>
    <row r="453" spans="1:5" customFormat="1" ht="25.5" hidden="1" x14ac:dyDescent="0.25">
      <c r="A453" s="510">
        <v>324</v>
      </c>
      <c r="B453" s="511" t="s">
        <v>32</v>
      </c>
      <c r="C453" s="519">
        <f t="shared" ref="C453:E453" si="230">SUM(C454)</f>
        <v>0</v>
      </c>
      <c r="D453" s="519">
        <f t="shared" si="230"/>
        <v>0</v>
      </c>
      <c r="E453" s="519">
        <f t="shared" si="230"/>
        <v>0</v>
      </c>
    </row>
    <row r="454" spans="1:5" customFormat="1" ht="15" hidden="1" x14ac:dyDescent="0.25">
      <c r="A454" s="436">
        <v>3241</v>
      </c>
      <c r="B454" s="405" t="s">
        <v>32</v>
      </c>
      <c r="C454" s="406"/>
      <c r="D454" s="406"/>
      <c r="E454" s="406"/>
    </row>
    <row r="455" spans="1:5" customFormat="1" ht="18" customHeight="1" x14ac:dyDescent="0.25">
      <c r="A455" s="508" t="s">
        <v>114</v>
      </c>
      <c r="B455" s="508"/>
      <c r="C455" s="512">
        <f>SUM(C456,C458,C460,C464,C472,C475,C477,C482)</f>
        <v>89000</v>
      </c>
      <c r="D455" s="512">
        <f>SUM(D456,D458,D460,D464,D472,D475,D477,D482)</f>
        <v>89000</v>
      </c>
      <c r="E455" s="512">
        <f t="shared" ref="E455" si="231">SUM(E456,E458,E460,E464,E472,E475,E477,E482)</f>
        <v>89000</v>
      </c>
    </row>
    <row r="456" spans="1:5" customFormat="1" ht="18" customHeight="1" x14ac:dyDescent="0.25">
      <c r="A456" s="556" t="s">
        <v>144</v>
      </c>
      <c r="B456" s="557" t="s">
        <v>222</v>
      </c>
      <c r="C456" s="525">
        <f t="shared" ref="C456:E456" si="232">SUM(C457)</f>
        <v>14000</v>
      </c>
      <c r="D456" s="525">
        <f t="shared" si="232"/>
        <v>14000</v>
      </c>
      <c r="E456" s="525">
        <f t="shared" si="232"/>
        <v>14000</v>
      </c>
    </row>
    <row r="457" spans="1:5" customFormat="1" ht="18" customHeight="1" x14ac:dyDescent="0.25">
      <c r="A457" s="434">
        <v>3113</v>
      </c>
      <c r="B457" s="435" t="s">
        <v>295</v>
      </c>
      <c r="C457" s="428">
        <v>14000</v>
      </c>
      <c r="D457" s="428">
        <v>14000</v>
      </c>
      <c r="E457" s="428">
        <v>14000</v>
      </c>
    </row>
    <row r="458" spans="1:5" customFormat="1" ht="15" x14ac:dyDescent="0.25">
      <c r="A458" s="563">
        <v>321</v>
      </c>
      <c r="B458" s="564" t="s">
        <v>117</v>
      </c>
      <c r="C458" s="519">
        <f t="shared" ref="C458:E458" si="233">SUM(C459)</f>
        <v>1000</v>
      </c>
      <c r="D458" s="519">
        <f t="shared" si="233"/>
        <v>1000</v>
      </c>
      <c r="E458" s="519">
        <f t="shared" si="233"/>
        <v>1000</v>
      </c>
    </row>
    <row r="459" spans="1:5" customFormat="1" ht="15" x14ac:dyDescent="0.25">
      <c r="A459" s="565">
        <v>3213</v>
      </c>
      <c r="B459" s="566" t="s">
        <v>15</v>
      </c>
      <c r="C459" s="406">
        <v>1000</v>
      </c>
      <c r="D459" s="406">
        <v>1000</v>
      </c>
      <c r="E459" s="406">
        <v>1000</v>
      </c>
    </row>
    <row r="460" spans="1:5" customFormat="1" ht="15" x14ac:dyDescent="0.25">
      <c r="A460" s="433">
        <v>322</v>
      </c>
      <c r="B460" s="511" t="s">
        <v>16</v>
      </c>
      <c r="C460" s="427">
        <f t="shared" ref="C460:D460" si="234">SUM(C461:C463)</f>
        <v>4000</v>
      </c>
      <c r="D460" s="427">
        <f t="shared" si="234"/>
        <v>4000</v>
      </c>
      <c r="E460" s="427">
        <f t="shared" ref="E460" si="235">SUM(E461:E463)</f>
        <v>4000</v>
      </c>
    </row>
    <row r="461" spans="1:5" customFormat="1" ht="15" x14ac:dyDescent="0.25">
      <c r="A461" s="408">
        <v>3222</v>
      </c>
      <c r="B461" s="431" t="s">
        <v>18</v>
      </c>
      <c r="C461" s="406">
        <v>1000</v>
      </c>
      <c r="D461" s="406">
        <v>1000</v>
      </c>
      <c r="E461" s="406">
        <v>1000</v>
      </c>
    </row>
    <row r="462" spans="1:5" customFormat="1" ht="20.25" customHeight="1" x14ac:dyDescent="0.25">
      <c r="A462" s="436">
        <v>3224</v>
      </c>
      <c r="B462" s="405" t="s">
        <v>20</v>
      </c>
      <c r="C462" s="406">
        <v>1000</v>
      </c>
      <c r="D462" s="406">
        <v>1000</v>
      </c>
      <c r="E462" s="406">
        <v>1000</v>
      </c>
    </row>
    <row r="463" spans="1:5" customFormat="1" ht="15" x14ac:dyDescent="0.25">
      <c r="A463" s="417">
        <v>3225</v>
      </c>
      <c r="B463" s="520" t="s">
        <v>118</v>
      </c>
      <c r="C463" s="428">
        <v>2000</v>
      </c>
      <c r="D463" s="428">
        <v>2000</v>
      </c>
      <c r="E463" s="428">
        <v>2000</v>
      </c>
    </row>
    <row r="464" spans="1:5" customFormat="1" ht="15" x14ac:dyDescent="0.25">
      <c r="A464" s="521">
        <v>323</v>
      </c>
      <c r="B464" s="530" t="s">
        <v>23</v>
      </c>
      <c r="C464" s="430">
        <f t="shared" ref="C464:D464" si="236">SUM(C465:C471)</f>
        <v>42000</v>
      </c>
      <c r="D464" s="430">
        <f t="shared" si="236"/>
        <v>42000</v>
      </c>
      <c r="E464" s="430">
        <f t="shared" ref="E464" si="237">SUM(E465:E471)</f>
        <v>42000</v>
      </c>
    </row>
    <row r="465" spans="1:5" customFormat="1" ht="15" x14ac:dyDescent="0.25">
      <c r="A465" s="434">
        <v>3231</v>
      </c>
      <c r="B465" s="435" t="s">
        <v>24</v>
      </c>
      <c r="C465" s="428">
        <v>1000</v>
      </c>
      <c r="D465" s="428">
        <v>1000</v>
      </c>
      <c r="E465" s="428">
        <v>1000</v>
      </c>
    </row>
    <row r="466" spans="1:5" customFormat="1" ht="13.5" customHeight="1" x14ac:dyDescent="0.25">
      <c r="A466" s="434">
        <v>3232</v>
      </c>
      <c r="B466" s="435" t="s">
        <v>25</v>
      </c>
      <c r="C466" s="428">
        <v>3000</v>
      </c>
      <c r="D466" s="428">
        <v>3000</v>
      </c>
      <c r="E466" s="428">
        <v>3000</v>
      </c>
    </row>
    <row r="467" spans="1:5" customFormat="1" ht="15" x14ac:dyDescent="0.25">
      <c r="A467" s="434">
        <v>3233</v>
      </c>
      <c r="B467" s="435" t="s">
        <v>26</v>
      </c>
      <c r="C467" s="428">
        <v>17000</v>
      </c>
      <c r="D467" s="428">
        <v>17000</v>
      </c>
      <c r="E467" s="428">
        <v>17000</v>
      </c>
    </row>
    <row r="468" spans="1:5" customFormat="1" ht="15" x14ac:dyDescent="0.25">
      <c r="A468" s="434">
        <v>3235</v>
      </c>
      <c r="B468" s="435" t="s">
        <v>28</v>
      </c>
      <c r="C468" s="428">
        <v>1000</v>
      </c>
      <c r="D468" s="428">
        <v>1000</v>
      </c>
      <c r="E468" s="428">
        <v>1000</v>
      </c>
    </row>
    <row r="469" spans="1:5" customFormat="1" ht="15" x14ac:dyDescent="0.25">
      <c r="A469" s="434">
        <v>3236</v>
      </c>
      <c r="B469" s="435" t="s">
        <v>29</v>
      </c>
      <c r="C469" s="428">
        <v>1000</v>
      </c>
      <c r="D469" s="428">
        <v>1000</v>
      </c>
      <c r="E469" s="428">
        <v>1000</v>
      </c>
    </row>
    <row r="470" spans="1:5" customFormat="1" ht="15" x14ac:dyDescent="0.25">
      <c r="A470" s="434">
        <v>3237</v>
      </c>
      <c r="B470" s="435" t="s">
        <v>30</v>
      </c>
      <c r="C470" s="428">
        <v>5000</v>
      </c>
      <c r="D470" s="428">
        <v>5000</v>
      </c>
      <c r="E470" s="428">
        <v>5000</v>
      </c>
    </row>
    <row r="471" spans="1:5" customFormat="1" ht="15" x14ac:dyDescent="0.25">
      <c r="A471" s="434">
        <v>3239</v>
      </c>
      <c r="B471" s="435" t="s">
        <v>31</v>
      </c>
      <c r="C471" s="428">
        <v>14000</v>
      </c>
      <c r="D471" s="428">
        <v>14000</v>
      </c>
      <c r="E471" s="428">
        <v>14000</v>
      </c>
    </row>
    <row r="472" spans="1:5" customFormat="1" ht="15" x14ac:dyDescent="0.25">
      <c r="A472" s="529">
        <v>329</v>
      </c>
      <c r="B472" s="530" t="s">
        <v>33</v>
      </c>
      <c r="C472" s="430">
        <f>SUM(C473:C474)</f>
        <v>8000</v>
      </c>
      <c r="D472" s="430">
        <f t="shared" ref="D472:E472" si="238">SUM(D473:D474)</f>
        <v>8000</v>
      </c>
      <c r="E472" s="430">
        <f t="shared" si="238"/>
        <v>8000</v>
      </c>
    </row>
    <row r="473" spans="1:5" customFormat="1" ht="15" x14ac:dyDescent="0.25">
      <c r="A473" s="434">
        <v>3293</v>
      </c>
      <c r="B473" s="435" t="s">
        <v>36</v>
      </c>
      <c r="C473" s="428">
        <v>1000</v>
      </c>
      <c r="D473" s="428">
        <v>1000</v>
      </c>
      <c r="E473" s="428">
        <v>1000</v>
      </c>
    </row>
    <row r="474" spans="1:5" customFormat="1" ht="15" x14ac:dyDescent="0.25">
      <c r="A474" s="434">
        <v>3299</v>
      </c>
      <c r="B474" s="435" t="s">
        <v>33</v>
      </c>
      <c r="C474" s="428">
        <v>7000</v>
      </c>
      <c r="D474" s="428">
        <v>7000</v>
      </c>
      <c r="E474" s="428">
        <v>7000</v>
      </c>
    </row>
    <row r="475" spans="1:5" customFormat="1" ht="25.5" hidden="1" x14ac:dyDescent="0.25">
      <c r="A475" s="529">
        <v>372</v>
      </c>
      <c r="B475" s="530" t="s">
        <v>44</v>
      </c>
      <c r="C475" s="429">
        <f t="shared" ref="C475:E475" si="239">SUM(C476)</f>
        <v>0</v>
      </c>
      <c r="D475" s="429">
        <f t="shared" si="239"/>
        <v>0</v>
      </c>
      <c r="E475" s="429">
        <f t="shared" si="239"/>
        <v>0</v>
      </c>
    </row>
    <row r="476" spans="1:5" s="143" customFormat="1" ht="15" hidden="1" x14ac:dyDescent="0.25">
      <c r="A476" s="434">
        <v>3721</v>
      </c>
      <c r="B476" s="435" t="s">
        <v>45</v>
      </c>
      <c r="C476" s="567"/>
      <c r="D476" s="567"/>
      <c r="E476" s="567"/>
    </row>
    <row r="477" spans="1:5" customFormat="1" ht="15" x14ac:dyDescent="0.25">
      <c r="A477" s="529">
        <v>422</v>
      </c>
      <c r="B477" s="562" t="s">
        <v>53</v>
      </c>
      <c r="C477" s="430">
        <f t="shared" ref="C477:D477" si="240">SUM(C478:C481)</f>
        <v>13000</v>
      </c>
      <c r="D477" s="430">
        <f t="shared" si="240"/>
        <v>13000</v>
      </c>
      <c r="E477" s="430">
        <f t="shared" ref="E477" si="241">SUM(E478:E481)</f>
        <v>13000</v>
      </c>
    </row>
    <row r="478" spans="1:5" customFormat="1" ht="15" x14ac:dyDescent="0.25">
      <c r="A478" s="434">
        <v>4221</v>
      </c>
      <c r="B478" s="435" t="s">
        <v>54</v>
      </c>
      <c r="C478" s="428">
        <v>3000</v>
      </c>
      <c r="D478" s="428">
        <v>3000</v>
      </c>
      <c r="E478" s="428">
        <v>3000</v>
      </c>
    </row>
    <row r="479" spans="1:5" customFormat="1" ht="15" hidden="1" x14ac:dyDescent="0.25">
      <c r="A479" s="434">
        <v>4222</v>
      </c>
      <c r="B479" s="435" t="s">
        <v>58</v>
      </c>
      <c r="C479" s="428"/>
      <c r="D479" s="428"/>
      <c r="E479" s="428"/>
    </row>
    <row r="480" spans="1:5" customFormat="1" ht="15" x14ac:dyDescent="0.25">
      <c r="A480" s="434">
        <v>4223</v>
      </c>
      <c r="B480" s="435" t="s">
        <v>59</v>
      </c>
      <c r="C480" s="428">
        <v>10000</v>
      </c>
      <c r="D480" s="428">
        <v>10000</v>
      </c>
      <c r="E480" s="428">
        <v>10000</v>
      </c>
    </row>
    <row r="481" spans="1:5" customFormat="1" ht="15" hidden="1" customHeight="1" x14ac:dyDescent="0.25">
      <c r="A481" s="434">
        <v>4227</v>
      </c>
      <c r="B481" s="435" t="s">
        <v>60</v>
      </c>
      <c r="C481" s="428"/>
      <c r="D481" s="428"/>
      <c r="E481" s="428"/>
    </row>
    <row r="482" spans="1:5" customFormat="1" ht="15" x14ac:dyDescent="0.25">
      <c r="A482" s="433">
        <v>451</v>
      </c>
      <c r="B482" s="432" t="s">
        <v>55</v>
      </c>
      <c r="C482" s="427">
        <f t="shared" ref="C482:E482" si="242">SUM(C483)</f>
        <v>7000</v>
      </c>
      <c r="D482" s="427">
        <f t="shared" si="242"/>
        <v>7000</v>
      </c>
      <c r="E482" s="427">
        <f t="shared" si="242"/>
        <v>7000</v>
      </c>
    </row>
    <row r="483" spans="1:5" customFormat="1" ht="15" x14ac:dyDescent="0.25">
      <c r="A483" s="408">
        <v>4511</v>
      </c>
      <c r="B483" s="431" t="s">
        <v>55</v>
      </c>
      <c r="C483" s="406">
        <v>7000</v>
      </c>
      <c r="D483" s="406">
        <v>7000</v>
      </c>
      <c r="E483" s="406">
        <v>7000</v>
      </c>
    </row>
    <row r="484" spans="1:5" customFormat="1" ht="18" customHeight="1" x14ac:dyDescent="0.25">
      <c r="A484" s="508" t="s">
        <v>121</v>
      </c>
      <c r="B484" s="508"/>
      <c r="C484" s="512">
        <f t="shared" ref="C484:D484" si="243">SUM(C485,C487,C489,C491)</f>
        <v>7000</v>
      </c>
      <c r="D484" s="512">
        <f t="shared" si="243"/>
        <v>7000</v>
      </c>
      <c r="E484" s="512">
        <f t="shared" ref="E484" si="244">SUM(E485,E487,E489,E491)</f>
        <v>7000</v>
      </c>
    </row>
    <row r="485" spans="1:5" s="48" customFormat="1" ht="15" x14ac:dyDescent="0.25">
      <c r="A485" s="510">
        <v>322</v>
      </c>
      <c r="B485" s="511" t="s">
        <v>16</v>
      </c>
      <c r="C485" s="525">
        <f t="shared" ref="C485:E485" si="245">SUM(C486)</f>
        <v>2000</v>
      </c>
      <c r="D485" s="525">
        <f t="shared" si="245"/>
        <v>2000</v>
      </c>
      <c r="E485" s="525">
        <f t="shared" si="245"/>
        <v>2000</v>
      </c>
    </row>
    <row r="486" spans="1:5" customFormat="1" ht="13.5" customHeight="1" x14ac:dyDescent="0.25">
      <c r="A486" s="408">
        <v>3222</v>
      </c>
      <c r="B486" s="431" t="s">
        <v>18</v>
      </c>
      <c r="C486" s="513">
        <v>2000</v>
      </c>
      <c r="D486" s="513">
        <v>2000</v>
      </c>
      <c r="E486" s="513">
        <v>2000</v>
      </c>
    </row>
    <row r="487" spans="1:5" customFormat="1" ht="15" hidden="1" x14ac:dyDescent="0.25">
      <c r="A487" s="510">
        <v>323</v>
      </c>
      <c r="B487" s="511" t="s">
        <v>23</v>
      </c>
      <c r="C487" s="427">
        <f t="shared" ref="C487:E487" si="246">SUM(C488)</f>
        <v>0</v>
      </c>
      <c r="D487" s="427">
        <f t="shared" si="246"/>
        <v>0</v>
      </c>
      <c r="E487" s="427">
        <f t="shared" si="246"/>
        <v>0</v>
      </c>
    </row>
    <row r="488" spans="1:5" customFormat="1" ht="15" hidden="1" x14ac:dyDescent="0.25">
      <c r="A488" s="408">
        <v>3233</v>
      </c>
      <c r="B488" s="431" t="s">
        <v>26</v>
      </c>
      <c r="C488" s="406"/>
      <c r="D488" s="406"/>
      <c r="E488" s="406"/>
    </row>
    <row r="489" spans="1:5" customFormat="1" ht="15" x14ac:dyDescent="0.25">
      <c r="A489" s="510">
        <v>422</v>
      </c>
      <c r="B489" s="432" t="s">
        <v>53</v>
      </c>
      <c r="C489" s="552">
        <f t="shared" ref="C489:E489" si="247">SUM(C490)</f>
        <v>5000</v>
      </c>
      <c r="D489" s="552">
        <f t="shared" si="247"/>
        <v>5000</v>
      </c>
      <c r="E489" s="552">
        <f t="shared" si="247"/>
        <v>5000</v>
      </c>
    </row>
    <row r="490" spans="1:5" customFormat="1" ht="13.5" customHeight="1" x14ac:dyDescent="0.25">
      <c r="A490" s="436">
        <v>4221</v>
      </c>
      <c r="B490" s="431" t="s">
        <v>54</v>
      </c>
      <c r="C490" s="406">
        <v>5000</v>
      </c>
      <c r="D490" s="406">
        <v>5000</v>
      </c>
      <c r="E490" s="406">
        <v>5000</v>
      </c>
    </row>
    <row r="491" spans="1:5" customFormat="1" ht="15" hidden="1" x14ac:dyDescent="0.25">
      <c r="A491" s="433">
        <v>423</v>
      </c>
      <c r="B491" s="432" t="s">
        <v>61</v>
      </c>
      <c r="C491" s="427">
        <f t="shared" ref="C491:E491" si="248">SUM(C492)</f>
        <v>0</v>
      </c>
      <c r="D491" s="427">
        <f t="shared" si="248"/>
        <v>0</v>
      </c>
      <c r="E491" s="427">
        <f t="shared" si="248"/>
        <v>0</v>
      </c>
    </row>
    <row r="492" spans="1:5" customFormat="1" ht="15" hidden="1" x14ac:dyDescent="0.25">
      <c r="A492" s="408">
        <v>4231</v>
      </c>
      <c r="B492" s="431" t="s">
        <v>62</v>
      </c>
      <c r="C492" s="428"/>
      <c r="D492" s="428"/>
      <c r="E492" s="428"/>
    </row>
    <row r="493" spans="1:5" customFormat="1" ht="25.5" hidden="1" x14ac:dyDescent="0.25">
      <c r="A493" s="499" t="s">
        <v>303</v>
      </c>
      <c r="B493" s="500" t="s">
        <v>304</v>
      </c>
      <c r="C493" s="501">
        <f t="shared" ref="C493:E493" si="249">SUM(C494)</f>
        <v>0</v>
      </c>
      <c r="D493" s="501">
        <f t="shared" si="249"/>
        <v>0</v>
      </c>
      <c r="E493" s="501">
        <f t="shared" si="249"/>
        <v>0</v>
      </c>
    </row>
    <row r="494" spans="1:5" customFormat="1" ht="17.25" hidden="1" customHeight="1" x14ac:dyDescent="0.25">
      <c r="A494" s="508" t="s">
        <v>305</v>
      </c>
      <c r="B494" s="508"/>
      <c r="C494" s="509">
        <f t="shared" ref="C494:D494" si="250">SUM(C495,C497,C502,C506,C508,C511,C513)</f>
        <v>0</v>
      </c>
      <c r="D494" s="509">
        <f t="shared" si="250"/>
        <v>0</v>
      </c>
      <c r="E494" s="509">
        <f t="shared" ref="E494" si="251">SUM(E495,E497,E502,E506,E508,E511,E513)</f>
        <v>0</v>
      </c>
    </row>
    <row r="495" spans="1:5" customFormat="1" ht="15" hidden="1" x14ac:dyDescent="0.25">
      <c r="A495" s="433" t="s">
        <v>150</v>
      </c>
      <c r="B495" s="432" t="s">
        <v>12</v>
      </c>
      <c r="C495" s="430">
        <f t="shared" ref="C495:E495" si="252">SUM(C496:C496)</f>
        <v>0</v>
      </c>
      <c r="D495" s="430">
        <f t="shared" si="252"/>
        <v>0</v>
      </c>
      <c r="E495" s="430">
        <f t="shared" si="252"/>
        <v>0</v>
      </c>
    </row>
    <row r="496" spans="1:5" customFormat="1" ht="15" hidden="1" x14ac:dyDescent="0.25">
      <c r="A496" s="408" t="s">
        <v>151</v>
      </c>
      <c r="B496" s="431" t="s">
        <v>13</v>
      </c>
      <c r="C496" s="428"/>
      <c r="D496" s="428"/>
      <c r="E496" s="428"/>
    </row>
    <row r="497" spans="1:5" customFormat="1" ht="15" hidden="1" x14ac:dyDescent="0.25">
      <c r="A497" s="433" t="s">
        <v>154</v>
      </c>
      <c r="B497" s="432" t="s">
        <v>16</v>
      </c>
      <c r="C497" s="430">
        <f t="shared" ref="C497:E497" si="253">SUM(C498:C501)</f>
        <v>0</v>
      </c>
      <c r="D497" s="430">
        <f t="shared" si="253"/>
        <v>0</v>
      </c>
      <c r="E497" s="430">
        <f t="shared" si="253"/>
        <v>0</v>
      </c>
    </row>
    <row r="498" spans="1:5" customFormat="1" ht="13.5" hidden="1" customHeight="1" x14ac:dyDescent="0.25">
      <c r="A498" s="408">
        <v>3222</v>
      </c>
      <c r="B498" s="431" t="s">
        <v>18</v>
      </c>
      <c r="C498" s="513"/>
      <c r="D498" s="513"/>
      <c r="E498" s="513"/>
    </row>
    <row r="499" spans="1:5" customFormat="1" ht="15" hidden="1" x14ac:dyDescent="0.25">
      <c r="A499" s="408" t="s">
        <v>157</v>
      </c>
      <c r="B499" s="431" t="s">
        <v>19</v>
      </c>
      <c r="C499" s="428"/>
      <c r="D499" s="428"/>
      <c r="E499" s="428"/>
    </row>
    <row r="500" spans="1:5" customFormat="1" ht="15" hidden="1" x14ac:dyDescent="0.25">
      <c r="A500" s="417">
        <v>3225</v>
      </c>
      <c r="B500" s="520" t="s">
        <v>118</v>
      </c>
      <c r="C500" s="428"/>
      <c r="D500" s="428"/>
      <c r="E500" s="428"/>
    </row>
    <row r="501" spans="1:5" customFormat="1" ht="15" hidden="1" x14ac:dyDescent="0.25">
      <c r="A501" s="408">
        <v>3227</v>
      </c>
      <c r="B501" s="431" t="s">
        <v>22</v>
      </c>
      <c r="C501" s="428"/>
      <c r="D501" s="428"/>
      <c r="E501" s="428"/>
    </row>
    <row r="502" spans="1:5" customFormat="1" ht="15" hidden="1" x14ac:dyDescent="0.25">
      <c r="A502" s="433" t="s">
        <v>160</v>
      </c>
      <c r="B502" s="432" t="s">
        <v>124</v>
      </c>
      <c r="C502" s="430">
        <f t="shared" ref="C502:D502" si="254">SUM(C503:C505)</f>
        <v>0</v>
      </c>
      <c r="D502" s="430">
        <f t="shared" si="254"/>
        <v>0</v>
      </c>
      <c r="E502" s="430">
        <f t="shared" ref="E502" si="255">SUM(E503:E505)</f>
        <v>0</v>
      </c>
    </row>
    <row r="503" spans="1:5" customFormat="1" ht="15" hidden="1" x14ac:dyDescent="0.25">
      <c r="A503" s="408" t="s">
        <v>161</v>
      </c>
      <c r="B503" s="431" t="s">
        <v>24</v>
      </c>
      <c r="C503" s="412"/>
      <c r="D503" s="412"/>
      <c r="E503" s="412"/>
    </row>
    <row r="504" spans="1:5" customFormat="1" ht="15" hidden="1" x14ac:dyDescent="0.25">
      <c r="A504" s="408">
        <v>3233</v>
      </c>
      <c r="B504" s="431" t="s">
        <v>26</v>
      </c>
      <c r="C504" s="428"/>
      <c r="D504" s="428"/>
      <c r="E504" s="428"/>
    </row>
    <row r="505" spans="1:5" customFormat="1" ht="15" hidden="1" x14ac:dyDescent="0.25">
      <c r="A505" s="507">
        <v>3239</v>
      </c>
      <c r="B505" s="410" t="s">
        <v>31</v>
      </c>
      <c r="C505" s="428"/>
      <c r="D505" s="428"/>
      <c r="E505" s="428"/>
    </row>
    <row r="506" spans="1:5" customFormat="1" ht="25.5" hidden="1" x14ac:dyDescent="0.25">
      <c r="A506" s="433" t="s">
        <v>169</v>
      </c>
      <c r="B506" s="432" t="s">
        <v>32</v>
      </c>
      <c r="C506" s="430">
        <f t="shared" ref="C506:E506" si="256">SUM(C507)</f>
        <v>0</v>
      </c>
      <c r="D506" s="430">
        <f t="shared" si="256"/>
        <v>0</v>
      </c>
      <c r="E506" s="430">
        <f t="shared" si="256"/>
        <v>0</v>
      </c>
    </row>
    <row r="507" spans="1:5" customFormat="1" ht="15" hidden="1" x14ac:dyDescent="0.25">
      <c r="A507" s="408" t="s">
        <v>170</v>
      </c>
      <c r="B507" s="431" t="s">
        <v>32</v>
      </c>
      <c r="C507" s="428"/>
      <c r="D507" s="428"/>
      <c r="E507" s="428"/>
    </row>
    <row r="508" spans="1:5" customFormat="1" ht="15" hidden="1" x14ac:dyDescent="0.25">
      <c r="A508" s="433" t="s">
        <v>171</v>
      </c>
      <c r="B508" s="432" t="s">
        <v>33</v>
      </c>
      <c r="C508" s="430">
        <f t="shared" ref="C508:D508" si="257">SUM(C509:C510)</f>
        <v>0</v>
      </c>
      <c r="D508" s="430">
        <f t="shared" si="257"/>
        <v>0</v>
      </c>
      <c r="E508" s="430">
        <f t="shared" ref="E508" si="258">SUM(E509:E510)</f>
        <v>0</v>
      </c>
    </row>
    <row r="509" spans="1:5" customFormat="1" ht="15" hidden="1" x14ac:dyDescent="0.25">
      <c r="A509" s="408" t="s">
        <v>173</v>
      </c>
      <c r="B509" s="431" t="s">
        <v>36</v>
      </c>
      <c r="C509" s="428"/>
      <c r="D509" s="428"/>
      <c r="E509" s="428"/>
    </row>
    <row r="510" spans="1:5" customFormat="1" ht="15" hidden="1" x14ac:dyDescent="0.25">
      <c r="A510" s="408">
        <v>3299</v>
      </c>
      <c r="B510" s="431" t="s">
        <v>33</v>
      </c>
      <c r="C510" s="428"/>
      <c r="D510" s="428"/>
      <c r="E510" s="428"/>
    </row>
    <row r="511" spans="1:5" customFormat="1" ht="15" hidden="1" x14ac:dyDescent="0.25">
      <c r="A511" s="504">
        <v>343</v>
      </c>
      <c r="B511" s="505" t="s">
        <v>40</v>
      </c>
      <c r="C511" s="429">
        <f t="shared" ref="C511:E511" si="259">SUM(C512)</f>
        <v>0</v>
      </c>
      <c r="D511" s="429">
        <f t="shared" si="259"/>
        <v>0</v>
      </c>
      <c r="E511" s="429">
        <f t="shared" si="259"/>
        <v>0</v>
      </c>
    </row>
    <row r="512" spans="1:5" customFormat="1" ht="15" hidden="1" x14ac:dyDescent="0.25">
      <c r="A512" s="507">
        <v>3434</v>
      </c>
      <c r="B512" s="410" t="s">
        <v>43</v>
      </c>
      <c r="C512" s="428"/>
      <c r="D512" s="428"/>
      <c r="E512" s="428"/>
    </row>
    <row r="513" spans="1:5" customFormat="1" ht="15" hidden="1" x14ac:dyDescent="0.25">
      <c r="A513" s="433" t="s">
        <v>178</v>
      </c>
      <c r="B513" s="432" t="s">
        <v>130</v>
      </c>
      <c r="C513" s="430">
        <f t="shared" ref="C513:D513" si="260">SUM(C514,C515,C516)</f>
        <v>0</v>
      </c>
      <c r="D513" s="430">
        <f t="shared" si="260"/>
        <v>0</v>
      </c>
      <c r="E513" s="430">
        <f t="shared" ref="E513" si="261">SUM(E514,E515,E516)</f>
        <v>0</v>
      </c>
    </row>
    <row r="514" spans="1:5" customFormat="1" ht="15" hidden="1" x14ac:dyDescent="0.25">
      <c r="A514" s="408" t="s">
        <v>179</v>
      </c>
      <c r="B514" s="431" t="s">
        <v>54</v>
      </c>
      <c r="C514" s="428"/>
      <c r="D514" s="428"/>
      <c r="E514" s="428"/>
    </row>
    <row r="515" spans="1:5" customFormat="1" ht="15" hidden="1" x14ac:dyDescent="0.25">
      <c r="A515" s="408" t="s">
        <v>187</v>
      </c>
      <c r="B515" s="431" t="s">
        <v>58</v>
      </c>
      <c r="C515" s="428"/>
      <c r="D515" s="428"/>
      <c r="E515" s="428"/>
    </row>
    <row r="516" spans="1:5" customFormat="1" ht="15" hidden="1" x14ac:dyDescent="0.25">
      <c r="A516" s="408">
        <v>4223</v>
      </c>
      <c r="B516" s="435" t="s">
        <v>59</v>
      </c>
      <c r="C516" s="428"/>
      <c r="D516" s="428"/>
      <c r="E516" s="428"/>
    </row>
    <row r="517" spans="1:5" customFormat="1" ht="38.25" x14ac:dyDescent="0.25">
      <c r="A517" s="522" t="s">
        <v>135</v>
      </c>
      <c r="B517" s="523" t="s">
        <v>231</v>
      </c>
      <c r="C517" s="524">
        <f t="shared" ref="C517:E517" si="262">SUM(C518)</f>
        <v>5000</v>
      </c>
      <c r="D517" s="524">
        <f t="shared" si="262"/>
        <v>4000</v>
      </c>
      <c r="E517" s="524">
        <f t="shared" si="262"/>
        <v>0</v>
      </c>
    </row>
    <row r="518" spans="1:5" customFormat="1" ht="18" customHeight="1" x14ac:dyDescent="0.25">
      <c r="A518" s="508" t="s">
        <v>254</v>
      </c>
      <c r="B518" s="508"/>
      <c r="C518" s="512">
        <f t="shared" ref="C518:D518" si="263">SUM(C519,C523)</f>
        <v>5000</v>
      </c>
      <c r="D518" s="512">
        <f t="shared" si="263"/>
        <v>4000</v>
      </c>
      <c r="E518" s="512">
        <f t="shared" ref="E518" si="264">SUM(E519,E523)</f>
        <v>0</v>
      </c>
    </row>
    <row r="519" spans="1:5" s="48" customFormat="1" ht="15" x14ac:dyDescent="0.25">
      <c r="A519" s="433" t="s">
        <v>160</v>
      </c>
      <c r="B519" s="432" t="s">
        <v>124</v>
      </c>
      <c r="C519" s="430">
        <f t="shared" ref="C519:D519" si="265">SUM(C520:C522)</f>
        <v>5000</v>
      </c>
      <c r="D519" s="430">
        <f t="shared" si="265"/>
        <v>4000</v>
      </c>
      <c r="E519" s="430">
        <f t="shared" ref="E519" si="266">SUM(E520:E522)</f>
        <v>0</v>
      </c>
    </row>
    <row r="520" spans="1:5" customFormat="1" ht="15" x14ac:dyDescent="0.25">
      <c r="A520" s="408" t="s">
        <v>163</v>
      </c>
      <c r="B520" s="431" t="s">
        <v>26</v>
      </c>
      <c r="C520" s="428">
        <v>5000</v>
      </c>
      <c r="D520" s="428"/>
      <c r="E520" s="428"/>
    </row>
    <row r="521" spans="1:5" customFormat="1" ht="13.5" customHeight="1" x14ac:dyDescent="0.25">
      <c r="A521" s="408" t="s">
        <v>167</v>
      </c>
      <c r="B521" s="431" t="s">
        <v>30</v>
      </c>
      <c r="C521" s="428"/>
      <c r="D521" s="428">
        <v>4000</v>
      </c>
      <c r="E521" s="428"/>
    </row>
    <row r="522" spans="1:5" customFormat="1" ht="15" hidden="1" x14ac:dyDescent="0.25">
      <c r="A522" s="408">
        <v>3239</v>
      </c>
      <c r="B522" s="528" t="s">
        <v>31</v>
      </c>
      <c r="C522" s="428"/>
      <c r="D522" s="428"/>
      <c r="E522" s="428"/>
    </row>
    <row r="523" spans="1:5" s="48" customFormat="1" ht="25.5" hidden="1" x14ac:dyDescent="0.25">
      <c r="A523" s="433">
        <v>324</v>
      </c>
      <c r="B523" s="568" t="s">
        <v>32</v>
      </c>
      <c r="C523" s="430">
        <f t="shared" ref="C523:E523" si="267">SUM(C524)</f>
        <v>0</v>
      </c>
      <c r="D523" s="430">
        <f t="shared" si="267"/>
        <v>0</v>
      </c>
      <c r="E523" s="430">
        <f t="shared" si="267"/>
        <v>0</v>
      </c>
    </row>
    <row r="524" spans="1:5" customFormat="1" ht="14.25" hidden="1" customHeight="1" x14ac:dyDescent="0.25">
      <c r="A524" s="408">
        <v>3241</v>
      </c>
      <c r="B524" s="528" t="s">
        <v>32</v>
      </c>
      <c r="C524" s="428"/>
      <c r="D524" s="428"/>
      <c r="E524" s="428"/>
    </row>
    <row r="525" spans="1:5" s="77" customFormat="1" ht="0.75" hidden="1" customHeight="1" x14ac:dyDescent="0.25">
      <c r="A525" s="522" t="s">
        <v>255</v>
      </c>
      <c r="B525" s="523" t="s">
        <v>256</v>
      </c>
      <c r="C525" s="524">
        <f t="shared" ref="C525:E527" si="268">SUM(C526)</f>
        <v>0</v>
      </c>
      <c r="D525" s="524">
        <f t="shared" si="268"/>
        <v>0</v>
      </c>
      <c r="E525" s="524">
        <f t="shared" si="268"/>
        <v>0</v>
      </c>
    </row>
    <row r="526" spans="1:5" customFormat="1" ht="18" hidden="1" customHeight="1" x14ac:dyDescent="0.25">
      <c r="A526" s="508" t="s">
        <v>257</v>
      </c>
      <c r="B526" s="508"/>
      <c r="C526" s="512">
        <f t="shared" si="268"/>
        <v>0</v>
      </c>
      <c r="D526" s="512">
        <f t="shared" si="268"/>
        <v>0</v>
      </c>
      <c r="E526" s="512">
        <f t="shared" si="268"/>
        <v>0</v>
      </c>
    </row>
    <row r="527" spans="1:5" s="77" customFormat="1" ht="15" hidden="1" x14ac:dyDescent="0.25">
      <c r="A527" s="569" t="s">
        <v>258</v>
      </c>
      <c r="B527" s="569" t="s">
        <v>138</v>
      </c>
      <c r="C527" s="570">
        <f t="shared" si="268"/>
        <v>0</v>
      </c>
      <c r="D527" s="570">
        <f t="shared" si="268"/>
        <v>0</v>
      </c>
      <c r="E527" s="570">
        <f t="shared" si="268"/>
        <v>0</v>
      </c>
    </row>
    <row r="528" spans="1:5" s="125" customFormat="1" ht="15" hidden="1" x14ac:dyDescent="0.25">
      <c r="A528" s="417" t="s">
        <v>259</v>
      </c>
      <c r="B528" s="548" t="s">
        <v>260</v>
      </c>
      <c r="C528" s="518"/>
      <c r="D528" s="518"/>
      <c r="E528" s="518"/>
    </row>
    <row r="529" spans="1:5" s="125" customFormat="1" ht="38.25" hidden="1" x14ac:dyDescent="0.25">
      <c r="A529" s="522" t="s">
        <v>137</v>
      </c>
      <c r="B529" s="523" t="s">
        <v>261</v>
      </c>
      <c r="C529" s="524">
        <f t="shared" ref="C529:E531" si="269">SUM(C530)</f>
        <v>0</v>
      </c>
      <c r="D529" s="524">
        <f t="shared" si="269"/>
        <v>0</v>
      </c>
      <c r="E529" s="524">
        <f t="shared" si="269"/>
        <v>0</v>
      </c>
    </row>
    <row r="530" spans="1:5" s="125" customFormat="1" ht="15" hidden="1" x14ac:dyDescent="0.25">
      <c r="A530" s="508" t="s">
        <v>257</v>
      </c>
      <c r="B530" s="508"/>
      <c r="C530" s="512">
        <f t="shared" si="269"/>
        <v>0</v>
      </c>
      <c r="D530" s="512">
        <f t="shared" si="269"/>
        <v>0</v>
      </c>
      <c r="E530" s="512">
        <f t="shared" si="269"/>
        <v>0</v>
      </c>
    </row>
    <row r="531" spans="1:5" s="125" customFormat="1" ht="15" hidden="1" x14ac:dyDescent="0.25">
      <c r="A531" s="569" t="s">
        <v>258</v>
      </c>
      <c r="B531" s="569" t="s">
        <v>138</v>
      </c>
      <c r="C531" s="535">
        <f t="shared" si="269"/>
        <v>0</v>
      </c>
      <c r="D531" s="535">
        <f t="shared" si="269"/>
        <v>0</v>
      </c>
      <c r="E531" s="535">
        <f t="shared" si="269"/>
        <v>0</v>
      </c>
    </row>
    <row r="532" spans="1:5" s="125" customFormat="1" ht="15" hidden="1" x14ac:dyDescent="0.25">
      <c r="A532" s="417" t="s">
        <v>259</v>
      </c>
      <c r="B532" s="548" t="s">
        <v>260</v>
      </c>
      <c r="C532" s="535"/>
      <c r="D532" s="535"/>
      <c r="E532" s="535"/>
    </row>
    <row r="533" spans="1:5" s="125" customFormat="1" ht="38.25" x14ac:dyDescent="0.25">
      <c r="A533" s="560" t="s">
        <v>362</v>
      </c>
      <c r="B533" s="561" t="s">
        <v>363</v>
      </c>
      <c r="C533" s="571">
        <f t="shared" ref="C533:E536" si="270">SUM(C534)</f>
        <v>30000</v>
      </c>
      <c r="D533" s="571">
        <f t="shared" si="270"/>
        <v>27000</v>
      </c>
      <c r="E533" s="571">
        <f t="shared" si="270"/>
        <v>0</v>
      </c>
    </row>
    <row r="534" spans="1:5" s="78" customFormat="1" ht="15" x14ac:dyDescent="0.25">
      <c r="A534" s="508" t="s">
        <v>243</v>
      </c>
      <c r="B534" s="508"/>
      <c r="C534" s="534">
        <f t="shared" si="270"/>
        <v>30000</v>
      </c>
      <c r="D534" s="534">
        <f t="shared" si="270"/>
        <v>27000</v>
      </c>
      <c r="E534" s="534">
        <f t="shared" si="270"/>
        <v>0</v>
      </c>
    </row>
    <row r="535" spans="1:5" s="78" customFormat="1" ht="15" x14ac:dyDescent="0.25">
      <c r="A535" s="572">
        <v>32</v>
      </c>
      <c r="B535" s="573" t="s">
        <v>334</v>
      </c>
      <c r="C535" s="429">
        <f t="shared" si="270"/>
        <v>30000</v>
      </c>
      <c r="D535" s="429">
        <f t="shared" si="270"/>
        <v>27000</v>
      </c>
      <c r="E535" s="429">
        <f t="shared" si="270"/>
        <v>0</v>
      </c>
    </row>
    <row r="536" spans="1:5" s="78" customFormat="1" ht="15" x14ac:dyDescent="0.25">
      <c r="A536" s="574" t="s">
        <v>150</v>
      </c>
      <c r="B536" s="574" t="s">
        <v>12</v>
      </c>
      <c r="C536" s="429">
        <f t="shared" si="270"/>
        <v>30000</v>
      </c>
      <c r="D536" s="429">
        <f t="shared" si="270"/>
        <v>27000</v>
      </c>
      <c r="E536" s="429">
        <f t="shared" si="270"/>
        <v>0</v>
      </c>
    </row>
    <row r="537" spans="1:5" s="125" customFormat="1" ht="15" x14ac:dyDescent="0.25">
      <c r="A537" s="551">
        <v>3213</v>
      </c>
      <c r="B537" s="575" t="s">
        <v>15</v>
      </c>
      <c r="C537" s="535">
        <v>30000</v>
      </c>
      <c r="D537" s="535">
        <v>27000</v>
      </c>
      <c r="E537" s="535"/>
    </row>
    <row r="538" spans="1:5" s="125" customFormat="1" ht="15" x14ac:dyDescent="0.25">
      <c r="A538" s="576" t="s">
        <v>357</v>
      </c>
      <c r="B538" s="561" t="s">
        <v>378</v>
      </c>
      <c r="C538" s="524">
        <f t="shared" ref="C538:E538" si="271">SUM(C539+C562)</f>
        <v>14879000</v>
      </c>
      <c r="D538" s="524">
        <f t="shared" si="271"/>
        <v>14879000</v>
      </c>
      <c r="E538" s="524">
        <f t="shared" si="271"/>
        <v>14879000</v>
      </c>
    </row>
    <row r="539" spans="1:5" s="125" customFormat="1" ht="15" x14ac:dyDescent="0.25">
      <c r="A539" s="636" t="s">
        <v>234</v>
      </c>
      <c r="B539" s="636"/>
      <c r="C539" s="570">
        <f t="shared" ref="C539:E539" si="272">C540</f>
        <v>14879000</v>
      </c>
      <c r="D539" s="570">
        <f t="shared" si="272"/>
        <v>14879000</v>
      </c>
      <c r="E539" s="570">
        <f t="shared" si="272"/>
        <v>14879000</v>
      </c>
    </row>
    <row r="540" spans="1:5" s="78" customFormat="1" ht="15" x14ac:dyDescent="0.25">
      <c r="A540" s="577" t="s">
        <v>160</v>
      </c>
      <c r="B540" s="573" t="s">
        <v>124</v>
      </c>
      <c r="C540" s="578">
        <f t="shared" ref="C540:E540" si="273">SUM(C541)</f>
        <v>14879000</v>
      </c>
      <c r="D540" s="578">
        <f t="shared" si="273"/>
        <v>14879000</v>
      </c>
      <c r="E540" s="578">
        <f t="shared" si="273"/>
        <v>14879000</v>
      </c>
    </row>
    <row r="541" spans="1:5" s="125" customFormat="1" ht="15" x14ac:dyDescent="0.25">
      <c r="A541" s="418">
        <v>3239</v>
      </c>
      <c r="B541" s="419" t="s">
        <v>31</v>
      </c>
      <c r="C541" s="535">
        <v>14879000</v>
      </c>
      <c r="D541" s="535">
        <v>14879000</v>
      </c>
      <c r="E541" s="535">
        <v>14879000</v>
      </c>
    </row>
    <row r="542" spans="1:5" s="78" customFormat="1" ht="34.5" customHeight="1" x14ac:dyDescent="0.25">
      <c r="A542" s="522" t="s">
        <v>134</v>
      </c>
      <c r="B542" s="523" t="s">
        <v>262</v>
      </c>
      <c r="C542" s="524">
        <f t="shared" ref="C542:D542" si="274">SUM(C543+C568)</f>
        <v>30425000</v>
      </c>
      <c r="D542" s="524">
        <f t="shared" si="274"/>
        <v>0</v>
      </c>
      <c r="E542" s="524">
        <f t="shared" ref="E542" si="275">SUM(E543+E568)</f>
        <v>0</v>
      </c>
    </row>
    <row r="543" spans="1:5" customFormat="1" ht="19.5" customHeight="1" x14ac:dyDescent="0.25">
      <c r="A543" s="508" t="s">
        <v>234</v>
      </c>
      <c r="B543" s="508"/>
      <c r="C543" s="512">
        <f t="shared" ref="C543:D543" si="276">SUM(C544,C549,C554,C558,C561,C563,C566)</f>
        <v>167000</v>
      </c>
      <c r="D543" s="512">
        <f t="shared" si="276"/>
        <v>0</v>
      </c>
      <c r="E543" s="512">
        <f t="shared" ref="E543" si="277">SUM(E544,E549,E554,E558,E561,E563,E566)</f>
        <v>0</v>
      </c>
    </row>
    <row r="544" spans="1:5" s="78" customFormat="1" ht="15" x14ac:dyDescent="0.25">
      <c r="A544" s="574" t="s">
        <v>144</v>
      </c>
      <c r="B544" s="574" t="s">
        <v>222</v>
      </c>
      <c r="C544" s="578">
        <f t="shared" ref="C544:E544" si="278">SUM(C545)</f>
        <v>44000</v>
      </c>
      <c r="D544" s="578">
        <f t="shared" si="278"/>
        <v>0</v>
      </c>
      <c r="E544" s="578">
        <f t="shared" si="278"/>
        <v>0</v>
      </c>
    </row>
    <row r="545" spans="1:5" s="125" customFormat="1" ht="15" x14ac:dyDescent="0.25">
      <c r="A545" s="551" t="s">
        <v>145</v>
      </c>
      <c r="B545" s="575" t="s">
        <v>5</v>
      </c>
      <c r="C545" s="535">
        <v>44000</v>
      </c>
      <c r="D545" s="535"/>
      <c r="E545" s="535"/>
    </row>
    <row r="546" spans="1:5" s="78" customFormat="1" ht="15" hidden="1" x14ac:dyDescent="0.25">
      <c r="A546" s="574" t="s">
        <v>147</v>
      </c>
      <c r="B546" s="574" t="s">
        <v>127</v>
      </c>
      <c r="C546" s="578">
        <f t="shared" ref="C546:D546" si="279">SUM(C547:C548)</f>
        <v>0</v>
      </c>
      <c r="D546" s="578">
        <f t="shared" si="279"/>
        <v>0</v>
      </c>
      <c r="E546" s="578">
        <f t="shared" ref="E546" si="280">SUM(E547:E548)</f>
        <v>0</v>
      </c>
    </row>
    <row r="547" spans="1:5" s="125" customFormat="1" ht="15" hidden="1" x14ac:dyDescent="0.25">
      <c r="A547" s="551" t="s">
        <v>148</v>
      </c>
      <c r="B547" s="575" t="s">
        <v>128</v>
      </c>
      <c r="C547" s="535"/>
      <c r="D547" s="535"/>
      <c r="E547" s="535"/>
    </row>
    <row r="548" spans="1:5" s="125" customFormat="1" ht="15" hidden="1" x14ac:dyDescent="0.25">
      <c r="A548" s="551" t="s">
        <v>149</v>
      </c>
      <c r="B548" s="575" t="s">
        <v>129</v>
      </c>
      <c r="C548" s="535"/>
      <c r="D548" s="535"/>
      <c r="E548" s="535"/>
    </row>
    <row r="549" spans="1:5" s="78" customFormat="1" ht="15" x14ac:dyDescent="0.25">
      <c r="A549" s="574" t="s">
        <v>150</v>
      </c>
      <c r="B549" s="574" t="s">
        <v>12</v>
      </c>
      <c r="C549" s="578">
        <f t="shared" ref="C549:E549" si="281">SUM(C550)</f>
        <v>4000</v>
      </c>
      <c r="D549" s="578">
        <f t="shared" si="281"/>
        <v>0</v>
      </c>
      <c r="E549" s="578">
        <f t="shared" si="281"/>
        <v>0</v>
      </c>
    </row>
    <row r="550" spans="1:5" s="125" customFormat="1" ht="15" x14ac:dyDescent="0.25">
      <c r="A550" s="551" t="s">
        <v>151</v>
      </c>
      <c r="B550" s="575" t="s">
        <v>13</v>
      </c>
      <c r="C550" s="535">
        <v>4000</v>
      </c>
      <c r="D550" s="535"/>
      <c r="E550" s="535"/>
    </row>
    <row r="551" spans="1:5" s="125" customFormat="1" ht="15" hidden="1" x14ac:dyDescent="0.25">
      <c r="A551" s="551" t="s">
        <v>152</v>
      </c>
      <c r="B551" s="575" t="s">
        <v>14</v>
      </c>
      <c r="C551" s="535"/>
      <c r="D551" s="535"/>
      <c r="E551" s="535"/>
    </row>
    <row r="552" spans="1:5" s="78" customFormat="1" ht="15" hidden="1" x14ac:dyDescent="0.25">
      <c r="A552" s="574" t="s">
        <v>154</v>
      </c>
      <c r="B552" s="574" t="s">
        <v>16</v>
      </c>
      <c r="C552" s="578">
        <f t="shared" ref="C552:E552" si="282">SUM(C553)</f>
        <v>0</v>
      </c>
      <c r="D552" s="578">
        <f t="shared" si="282"/>
        <v>0</v>
      </c>
      <c r="E552" s="578">
        <f t="shared" si="282"/>
        <v>0</v>
      </c>
    </row>
    <row r="553" spans="1:5" s="125" customFormat="1" ht="15" hidden="1" x14ac:dyDescent="0.25">
      <c r="A553" s="551" t="s">
        <v>157</v>
      </c>
      <c r="B553" s="575" t="s">
        <v>19</v>
      </c>
      <c r="C553" s="535"/>
      <c r="D553" s="535"/>
      <c r="E553" s="535"/>
    </row>
    <row r="554" spans="1:5" s="78" customFormat="1" ht="15" hidden="1" x14ac:dyDescent="0.25">
      <c r="A554" s="574" t="s">
        <v>160</v>
      </c>
      <c r="B554" s="574" t="s">
        <v>124</v>
      </c>
      <c r="C554" s="578">
        <f t="shared" ref="C554:D554" si="283">SUM(C555:C557)</f>
        <v>0</v>
      </c>
      <c r="D554" s="578">
        <f t="shared" si="283"/>
        <v>0</v>
      </c>
      <c r="E554" s="578">
        <f t="shared" ref="E554" si="284">SUM(E555:E557)</f>
        <v>0</v>
      </c>
    </row>
    <row r="555" spans="1:5" s="78" customFormat="1" ht="15" hidden="1" x14ac:dyDescent="0.25">
      <c r="A555" s="408" t="s">
        <v>163</v>
      </c>
      <c r="B555" s="431" t="s">
        <v>26</v>
      </c>
      <c r="C555" s="579"/>
      <c r="D555" s="579"/>
      <c r="E555" s="579"/>
    </row>
    <row r="556" spans="1:5" s="125" customFormat="1" ht="15" hidden="1" x14ac:dyDescent="0.25">
      <c r="A556" s="580" t="s">
        <v>167</v>
      </c>
      <c r="B556" s="581" t="s">
        <v>30</v>
      </c>
      <c r="C556" s="582"/>
      <c r="D556" s="582"/>
      <c r="E556" s="582"/>
    </row>
    <row r="557" spans="1:5" s="125" customFormat="1" ht="15" hidden="1" x14ac:dyDescent="0.25">
      <c r="A557" s="551" t="s">
        <v>168</v>
      </c>
      <c r="B557" s="575" t="s">
        <v>31</v>
      </c>
      <c r="C557" s="535"/>
      <c r="D557" s="535"/>
      <c r="E557" s="535"/>
    </row>
    <row r="558" spans="1:5" s="78" customFormat="1" ht="15" hidden="1" x14ac:dyDescent="0.25">
      <c r="A558" s="574" t="s">
        <v>171</v>
      </c>
      <c r="B558" s="574" t="s">
        <v>33</v>
      </c>
      <c r="C558" s="578">
        <f t="shared" ref="C558:D558" si="285">SUM(C559:C560)</f>
        <v>0</v>
      </c>
      <c r="D558" s="578">
        <f t="shared" si="285"/>
        <v>0</v>
      </c>
      <c r="E558" s="578">
        <f t="shared" ref="E558" si="286">SUM(E559:E560)</f>
        <v>0</v>
      </c>
    </row>
    <row r="559" spans="1:5" s="125" customFormat="1" ht="15" hidden="1" x14ac:dyDescent="0.25">
      <c r="A559" s="437" t="s">
        <v>173</v>
      </c>
      <c r="B559" s="528" t="s">
        <v>36</v>
      </c>
      <c r="C559" s="428"/>
      <c r="D559" s="428"/>
      <c r="E559" s="428"/>
    </row>
    <row r="560" spans="1:5" s="125" customFormat="1" ht="15" hidden="1" x14ac:dyDescent="0.25">
      <c r="A560" s="551" t="s">
        <v>174</v>
      </c>
      <c r="B560" s="575" t="s">
        <v>33</v>
      </c>
      <c r="C560" s="535"/>
      <c r="D560" s="535"/>
      <c r="E560" s="535"/>
    </row>
    <row r="561" spans="1:5" s="78" customFormat="1" ht="15" hidden="1" x14ac:dyDescent="0.25">
      <c r="A561" s="574" t="s">
        <v>177</v>
      </c>
      <c r="B561" s="574" t="s">
        <v>67</v>
      </c>
      <c r="C561" s="578">
        <f t="shared" ref="C561:E561" si="287">SUM(C562)</f>
        <v>0</v>
      </c>
      <c r="D561" s="578">
        <f t="shared" si="287"/>
        <v>0</v>
      </c>
      <c r="E561" s="578">
        <f t="shared" si="287"/>
        <v>0</v>
      </c>
    </row>
    <row r="562" spans="1:5" s="125" customFormat="1" ht="15" hidden="1" x14ac:dyDescent="0.25">
      <c r="A562" s="551" t="s">
        <v>191</v>
      </c>
      <c r="B562" s="575" t="s">
        <v>68</v>
      </c>
      <c r="C562" s="535"/>
      <c r="D562" s="535"/>
      <c r="E562" s="535"/>
    </row>
    <row r="563" spans="1:5" s="78" customFormat="1" ht="15" hidden="1" x14ac:dyDescent="0.25">
      <c r="A563" s="574" t="s">
        <v>178</v>
      </c>
      <c r="B563" s="574" t="s">
        <v>130</v>
      </c>
      <c r="C563" s="578">
        <f t="shared" ref="C563:D563" si="288">SUM(C564:C565)</f>
        <v>0</v>
      </c>
      <c r="D563" s="578">
        <f t="shared" si="288"/>
        <v>0</v>
      </c>
      <c r="E563" s="578">
        <f t="shared" ref="E563" si="289">SUM(E564:E565)</f>
        <v>0</v>
      </c>
    </row>
    <row r="564" spans="1:5" s="125" customFormat="1" ht="13.5" hidden="1" customHeight="1" x14ac:dyDescent="0.25">
      <c r="A564" s="551" t="s">
        <v>179</v>
      </c>
      <c r="B564" s="575" t="s">
        <v>54</v>
      </c>
      <c r="C564" s="535"/>
      <c r="D564" s="535"/>
      <c r="E564" s="535"/>
    </row>
    <row r="565" spans="1:5" s="125" customFormat="1" ht="15" hidden="1" x14ac:dyDescent="0.25">
      <c r="A565" s="551" t="s">
        <v>181</v>
      </c>
      <c r="B565" s="575" t="s">
        <v>60</v>
      </c>
      <c r="C565" s="535"/>
      <c r="D565" s="535"/>
      <c r="E565" s="535"/>
    </row>
    <row r="566" spans="1:5" s="78" customFormat="1" ht="15" x14ac:dyDescent="0.25">
      <c r="A566" s="574" t="s">
        <v>182</v>
      </c>
      <c r="B566" s="574" t="s">
        <v>61</v>
      </c>
      <c r="C566" s="578">
        <f t="shared" ref="C566:E566" si="290">SUM(C567)</f>
        <v>119000</v>
      </c>
      <c r="D566" s="578">
        <f t="shared" si="290"/>
        <v>0</v>
      </c>
      <c r="E566" s="578">
        <f t="shared" si="290"/>
        <v>0</v>
      </c>
    </row>
    <row r="567" spans="1:5" s="125" customFormat="1" ht="15" x14ac:dyDescent="0.25">
      <c r="A567" s="551">
        <v>4231</v>
      </c>
      <c r="B567" s="575" t="s">
        <v>62</v>
      </c>
      <c r="C567" s="535">
        <v>119000</v>
      </c>
      <c r="D567" s="535"/>
      <c r="E567" s="535"/>
    </row>
    <row r="568" spans="1:5" customFormat="1" ht="18" customHeight="1" x14ac:dyDescent="0.25">
      <c r="A568" s="508" t="s">
        <v>243</v>
      </c>
      <c r="B568" s="508"/>
      <c r="C568" s="512">
        <f t="shared" ref="C568:E568" si="291">SUM(C569+C574+C578+C582+C588+C590+C595+C599)</f>
        <v>30258000</v>
      </c>
      <c r="D568" s="512">
        <f t="shared" si="291"/>
        <v>0</v>
      </c>
      <c r="E568" s="512">
        <f t="shared" si="291"/>
        <v>0</v>
      </c>
    </row>
    <row r="569" spans="1:5" s="78" customFormat="1" ht="15" x14ac:dyDescent="0.25">
      <c r="A569" s="574" t="s">
        <v>144</v>
      </c>
      <c r="B569" s="574" t="s">
        <v>222</v>
      </c>
      <c r="C569" s="578">
        <f t="shared" ref="C569:D569" si="292">SUM(C570,C572)</f>
        <v>3000</v>
      </c>
      <c r="D569" s="578">
        <f t="shared" si="292"/>
        <v>0</v>
      </c>
      <c r="E569" s="578">
        <f t="shared" ref="E569" si="293">SUM(E570,E572)</f>
        <v>0</v>
      </c>
    </row>
    <row r="570" spans="1:5" s="125" customFormat="1" ht="14.25" customHeight="1" x14ac:dyDescent="0.25">
      <c r="A570" s="551" t="s">
        <v>145</v>
      </c>
      <c r="B570" s="575" t="s">
        <v>5</v>
      </c>
      <c r="C570" s="535">
        <v>3000</v>
      </c>
      <c r="D570" s="535"/>
      <c r="E570" s="535"/>
    </row>
    <row r="571" spans="1:5" s="78" customFormat="1" ht="15" hidden="1" x14ac:dyDescent="0.25">
      <c r="A571" s="574" t="s">
        <v>147</v>
      </c>
      <c r="B571" s="574" t="s">
        <v>127</v>
      </c>
      <c r="C571" s="578"/>
      <c r="D571" s="578"/>
      <c r="E571" s="578"/>
    </row>
    <row r="572" spans="1:5" s="125" customFormat="1" ht="15" hidden="1" customHeight="1" x14ac:dyDescent="0.25">
      <c r="A572" s="551" t="s">
        <v>148</v>
      </c>
      <c r="B572" s="575" t="s">
        <v>128</v>
      </c>
      <c r="C572" s="535"/>
      <c r="D572" s="535"/>
      <c r="E572" s="535"/>
    </row>
    <row r="573" spans="1:5" s="125" customFormat="1" ht="0.75" hidden="1" customHeight="1" x14ac:dyDescent="0.25">
      <c r="A573" s="551" t="s">
        <v>149</v>
      </c>
      <c r="B573" s="575" t="s">
        <v>129</v>
      </c>
      <c r="C573" s="535"/>
      <c r="D573" s="535"/>
      <c r="E573" s="535"/>
    </row>
    <row r="574" spans="1:5" s="78" customFormat="1" ht="15" x14ac:dyDescent="0.25">
      <c r="A574" s="574" t="s">
        <v>150</v>
      </c>
      <c r="B574" s="574" t="s">
        <v>12</v>
      </c>
      <c r="C574" s="578">
        <f t="shared" ref="C574:D574" si="294">SUM(C575:C577)</f>
        <v>2000</v>
      </c>
      <c r="D574" s="578">
        <f t="shared" si="294"/>
        <v>0</v>
      </c>
      <c r="E574" s="578">
        <f t="shared" ref="E574" si="295">SUM(E575:E577)</f>
        <v>0</v>
      </c>
    </row>
    <row r="575" spans="1:5" s="125" customFormat="1" ht="14.25" customHeight="1" x14ac:dyDescent="0.25">
      <c r="A575" s="551" t="s">
        <v>151</v>
      </c>
      <c r="B575" s="575" t="s">
        <v>13</v>
      </c>
      <c r="C575" s="535">
        <v>2000</v>
      </c>
      <c r="D575" s="535"/>
      <c r="E575" s="535"/>
    </row>
    <row r="576" spans="1:5" s="125" customFormat="1" ht="15" hidden="1" x14ac:dyDescent="0.25">
      <c r="A576" s="551">
        <v>3212</v>
      </c>
      <c r="B576" s="575" t="s">
        <v>14</v>
      </c>
      <c r="C576" s="535"/>
      <c r="D576" s="535"/>
      <c r="E576" s="535"/>
    </row>
    <row r="577" spans="1:25" s="125" customFormat="1" ht="15" hidden="1" x14ac:dyDescent="0.25">
      <c r="A577" s="551">
        <v>3213</v>
      </c>
      <c r="B577" s="575" t="s">
        <v>15</v>
      </c>
      <c r="C577" s="535"/>
      <c r="D577" s="535"/>
      <c r="E577" s="535"/>
    </row>
    <row r="578" spans="1:25" s="78" customFormat="1" ht="15" x14ac:dyDescent="0.25">
      <c r="A578" s="574" t="s">
        <v>154</v>
      </c>
      <c r="B578" s="574" t="s">
        <v>16</v>
      </c>
      <c r="C578" s="578">
        <f t="shared" ref="C578:D578" si="296">SUM(C579:C581)</f>
        <v>757000</v>
      </c>
      <c r="D578" s="578">
        <f t="shared" si="296"/>
        <v>0</v>
      </c>
      <c r="E578" s="578">
        <f t="shared" ref="E578" si="297">SUM(E579:E581)</f>
        <v>0</v>
      </c>
    </row>
    <row r="579" spans="1:25" s="125" customFormat="1" ht="15" x14ac:dyDescent="0.25">
      <c r="A579" s="551" t="s">
        <v>157</v>
      </c>
      <c r="B579" s="575" t="s">
        <v>19</v>
      </c>
      <c r="C579" s="535">
        <v>2000</v>
      </c>
      <c r="D579" s="535"/>
      <c r="E579" s="535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</row>
    <row r="580" spans="1:25" s="164" customFormat="1" ht="15" x14ac:dyDescent="0.25">
      <c r="A580" s="580">
        <v>3225</v>
      </c>
      <c r="B580" s="581" t="s">
        <v>316</v>
      </c>
      <c r="C580" s="582">
        <v>473000</v>
      </c>
      <c r="D580" s="582"/>
      <c r="E580" s="582"/>
      <c r="F580" s="173"/>
      <c r="G580" s="173"/>
      <c r="H580" s="173"/>
      <c r="I580" s="173"/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  <c r="T580" s="173"/>
      <c r="U580" s="173"/>
      <c r="V580" s="173"/>
      <c r="W580" s="173"/>
      <c r="X580" s="173"/>
      <c r="Y580" s="173"/>
    </row>
    <row r="581" spans="1:25" s="125" customFormat="1" ht="15" x14ac:dyDescent="0.25">
      <c r="A581" s="551">
        <v>3227</v>
      </c>
      <c r="B581" s="575" t="s">
        <v>22</v>
      </c>
      <c r="C581" s="535">
        <v>282000</v>
      </c>
      <c r="D581" s="535"/>
      <c r="E581" s="535"/>
      <c r="F581" s="173"/>
      <c r="G581" s="173"/>
      <c r="H581" s="173"/>
      <c r="I581" s="173"/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</row>
    <row r="582" spans="1:25" s="78" customFormat="1" ht="15" x14ac:dyDescent="0.25">
      <c r="A582" s="574" t="s">
        <v>160</v>
      </c>
      <c r="B582" s="574" t="s">
        <v>124</v>
      </c>
      <c r="C582" s="578">
        <f t="shared" ref="C582:E582" si="298">SUM(C583:C587)</f>
        <v>440000</v>
      </c>
      <c r="D582" s="578">
        <f t="shared" si="298"/>
        <v>0</v>
      </c>
      <c r="E582" s="578">
        <f t="shared" si="298"/>
        <v>0</v>
      </c>
    </row>
    <row r="583" spans="1:25" s="78" customFormat="1" ht="15" x14ac:dyDescent="0.25">
      <c r="A583" s="408" t="s">
        <v>163</v>
      </c>
      <c r="B583" s="431" t="s">
        <v>26</v>
      </c>
      <c r="C583" s="579">
        <v>158000</v>
      </c>
      <c r="D583" s="579"/>
      <c r="E583" s="579"/>
    </row>
    <row r="584" spans="1:25" s="78" customFormat="1" ht="15" x14ac:dyDescent="0.25">
      <c r="A584" s="408">
        <v>3235</v>
      </c>
      <c r="B584" s="431" t="s">
        <v>28</v>
      </c>
      <c r="C584" s="579">
        <v>2000</v>
      </c>
      <c r="D584" s="579"/>
      <c r="E584" s="579"/>
    </row>
    <row r="585" spans="1:25" s="125" customFormat="1" ht="15" x14ac:dyDescent="0.25">
      <c r="A585" s="551" t="s">
        <v>167</v>
      </c>
      <c r="B585" s="575" t="s">
        <v>30</v>
      </c>
      <c r="C585" s="535">
        <v>200000</v>
      </c>
      <c r="D585" s="535"/>
      <c r="E585" s="535"/>
    </row>
    <row r="586" spans="1:25" s="125" customFormat="1" ht="15" x14ac:dyDescent="0.25">
      <c r="A586" s="551">
        <v>3238</v>
      </c>
      <c r="B586" s="575" t="s">
        <v>70</v>
      </c>
      <c r="C586" s="535">
        <v>5000</v>
      </c>
      <c r="D586" s="535"/>
      <c r="E586" s="535"/>
    </row>
    <row r="587" spans="1:25" s="125" customFormat="1" ht="15" x14ac:dyDescent="0.25">
      <c r="A587" s="551" t="s">
        <v>168</v>
      </c>
      <c r="B587" s="575" t="s">
        <v>31</v>
      </c>
      <c r="C587" s="535">
        <v>75000</v>
      </c>
      <c r="D587" s="535"/>
      <c r="E587" s="535"/>
    </row>
    <row r="588" spans="1:25" s="48" customFormat="1" ht="25.5" x14ac:dyDescent="0.25">
      <c r="A588" s="433">
        <v>324</v>
      </c>
      <c r="B588" s="568" t="s">
        <v>32</v>
      </c>
      <c r="C588" s="430">
        <f t="shared" ref="C588:E588" si="299">SUM(C589)</f>
        <v>113000</v>
      </c>
      <c r="D588" s="430">
        <f t="shared" si="299"/>
        <v>0</v>
      </c>
      <c r="E588" s="430">
        <f t="shared" si="299"/>
        <v>0</v>
      </c>
    </row>
    <row r="589" spans="1:25" customFormat="1" ht="15" x14ac:dyDescent="0.25">
      <c r="A589" s="408">
        <v>3241</v>
      </c>
      <c r="B589" s="528" t="s">
        <v>32</v>
      </c>
      <c r="C589" s="428">
        <v>113000</v>
      </c>
      <c r="D589" s="428"/>
      <c r="E589" s="428"/>
    </row>
    <row r="590" spans="1:25" s="78" customFormat="1" ht="15" x14ac:dyDescent="0.25">
      <c r="A590" s="574" t="s">
        <v>171</v>
      </c>
      <c r="B590" s="574" t="s">
        <v>33</v>
      </c>
      <c r="C590" s="578">
        <f t="shared" ref="C590" si="300">SUM(C591:C592)</f>
        <v>2000</v>
      </c>
      <c r="D590" s="578">
        <f t="shared" ref="D590:E590" si="301">SUM(D591:D592)</f>
        <v>0</v>
      </c>
      <c r="E590" s="578">
        <f t="shared" si="301"/>
        <v>0</v>
      </c>
    </row>
    <row r="591" spans="1:25" s="125" customFormat="1" ht="15" x14ac:dyDescent="0.25">
      <c r="A591" s="437" t="s">
        <v>173</v>
      </c>
      <c r="B591" s="528" t="s">
        <v>36</v>
      </c>
      <c r="C591" s="428">
        <v>2000</v>
      </c>
      <c r="D591" s="428"/>
      <c r="E591" s="428"/>
    </row>
    <row r="592" spans="1:25" s="125" customFormat="1" ht="15" hidden="1" x14ac:dyDescent="0.25">
      <c r="A592" s="580" t="s">
        <v>174</v>
      </c>
      <c r="B592" s="581" t="s">
        <v>33</v>
      </c>
      <c r="C592" s="582"/>
      <c r="D592" s="582"/>
      <c r="E592" s="582"/>
    </row>
    <row r="593" spans="1:5" s="78" customFormat="1" ht="15" hidden="1" x14ac:dyDescent="0.25">
      <c r="A593" s="574" t="s">
        <v>177</v>
      </c>
      <c r="B593" s="574" t="s">
        <v>67</v>
      </c>
      <c r="C593" s="578">
        <f t="shared" ref="C593:E593" si="302">SUM(C594)</f>
        <v>0</v>
      </c>
      <c r="D593" s="578">
        <f t="shared" si="302"/>
        <v>0</v>
      </c>
      <c r="E593" s="578">
        <f t="shared" si="302"/>
        <v>0</v>
      </c>
    </row>
    <row r="594" spans="1:5" s="125" customFormat="1" ht="15" hidden="1" x14ac:dyDescent="0.25">
      <c r="A594" s="551" t="s">
        <v>191</v>
      </c>
      <c r="B594" s="575" t="s">
        <v>68</v>
      </c>
      <c r="C594" s="535"/>
      <c r="D594" s="535"/>
      <c r="E594" s="535"/>
    </row>
    <row r="595" spans="1:5" s="78" customFormat="1" ht="14.25" customHeight="1" x14ac:dyDescent="0.25">
      <c r="A595" s="574" t="s">
        <v>178</v>
      </c>
      <c r="B595" s="574" t="s">
        <v>130</v>
      </c>
      <c r="C595" s="578">
        <f t="shared" ref="C595:D595" si="303">SUM(C596:C598)</f>
        <v>1016000</v>
      </c>
      <c r="D595" s="578">
        <f t="shared" si="303"/>
        <v>0</v>
      </c>
      <c r="E595" s="578">
        <f t="shared" ref="E595" si="304">SUM(E596:E598)</f>
        <v>0</v>
      </c>
    </row>
    <row r="596" spans="1:5" s="125" customFormat="1" ht="15" hidden="1" x14ac:dyDescent="0.25">
      <c r="A596" s="551">
        <v>4223</v>
      </c>
      <c r="B596" s="575" t="s">
        <v>59</v>
      </c>
      <c r="C596" s="535"/>
      <c r="D596" s="535"/>
      <c r="E596" s="535"/>
    </row>
    <row r="597" spans="1:5" s="125" customFormat="1" ht="15" hidden="1" x14ac:dyDescent="0.25">
      <c r="A597" s="551">
        <v>4225</v>
      </c>
      <c r="B597" s="575" t="s">
        <v>106</v>
      </c>
      <c r="C597" s="535"/>
      <c r="D597" s="535"/>
      <c r="E597" s="535"/>
    </row>
    <row r="598" spans="1:5" s="125" customFormat="1" ht="15" x14ac:dyDescent="0.25">
      <c r="A598" s="551" t="s">
        <v>181</v>
      </c>
      <c r="B598" s="575" t="s">
        <v>60</v>
      </c>
      <c r="C598" s="535">
        <v>1016000</v>
      </c>
      <c r="D598" s="535"/>
      <c r="E598" s="535"/>
    </row>
    <row r="599" spans="1:5" s="78" customFormat="1" ht="15" x14ac:dyDescent="0.25">
      <c r="A599" s="574" t="s">
        <v>182</v>
      </c>
      <c r="B599" s="574" t="s">
        <v>61</v>
      </c>
      <c r="C599" s="578">
        <f t="shared" ref="C599:D599" si="305">SUM(C600:C602)</f>
        <v>27925000</v>
      </c>
      <c r="D599" s="578">
        <f t="shared" si="305"/>
        <v>0</v>
      </c>
      <c r="E599" s="578">
        <f t="shared" ref="E599" si="306">SUM(E600:E602)</f>
        <v>0</v>
      </c>
    </row>
    <row r="600" spans="1:5" s="125" customFormat="1" ht="15" x14ac:dyDescent="0.25">
      <c r="A600" s="551">
        <v>4231</v>
      </c>
      <c r="B600" s="575" t="s">
        <v>62</v>
      </c>
      <c r="C600" s="535">
        <v>4698000</v>
      </c>
      <c r="D600" s="535"/>
      <c r="E600" s="535"/>
    </row>
    <row r="601" spans="1:5" s="125" customFormat="1" ht="15" x14ac:dyDescent="0.25">
      <c r="A601" s="551">
        <v>4233</v>
      </c>
      <c r="B601" s="575" t="s">
        <v>229</v>
      </c>
      <c r="C601" s="535">
        <v>664000</v>
      </c>
      <c r="D601" s="535"/>
      <c r="E601" s="535"/>
    </row>
    <row r="602" spans="1:5" s="125" customFormat="1" ht="15" x14ac:dyDescent="0.25">
      <c r="A602" s="551">
        <v>4234</v>
      </c>
      <c r="B602" s="575" t="s">
        <v>284</v>
      </c>
      <c r="C602" s="535">
        <v>22563000</v>
      </c>
      <c r="D602" s="535"/>
      <c r="E602" s="535"/>
    </row>
    <row r="603" spans="1:5" s="125" customFormat="1" ht="25.5" x14ac:dyDescent="0.25">
      <c r="A603" s="576" t="s">
        <v>289</v>
      </c>
      <c r="B603" s="583" t="s">
        <v>290</v>
      </c>
      <c r="C603" s="584">
        <f t="shared" ref="C603:E603" si="307">SUM(C604)</f>
        <v>138000</v>
      </c>
      <c r="D603" s="584">
        <f t="shared" si="307"/>
        <v>0</v>
      </c>
      <c r="E603" s="584">
        <f t="shared" si="307"/>
        <v>0</v>
      </c>
    </row>
    <row r="604" spans="1:5" s="125" customFormat="1" ht="15" x14ac:dyDescent="0.25">
      <c r="A604" s="508" t="s">
        <v>243</v>
      </c>
      <c r="B604" s="508"/>
      <c r="C604" s="512">
        <f t="shared" ref="C604:E604" si="308">SUM(C605,C610)</f>
        <v>138000</v>
      </c>
      <c r="D604" s="512">
        <f t="shared" si="308"/>
        <v>0</v>
      </c>
      <c r="E604" s="512">
        <f t="shared" si="308"/>
        <v>0</v>
      </c>
    </row>
    <row r="605" spans="1:5" s="125" customFormat="1" ht="15" x14ac:dyDescent="0.25">
      <c r="A605" s="577" t="s">
        <v>160</v>
      </c>
      <c r="B605" s="573" t="s">
        <v>124</v>
      </c>
      <c r="C605" s="585">
        <f t="shared" ref="C605:E605" si="309">SUM(C606:C609)</f>
        <v>138000</v>
      </c>
      <c r="D605" s="585">
        <f t="shared" si="309"/>
        <v>0</v>
      </c>
      <c r="E605" s="585">
        <f t="shared" si="309"/>
        <v>0</v>
      </c>
    </row>
    <row r="606" spans="1:5" s="125" customFormat="1" ht="14.25" customHeight="1" x14ac:dyDescent="0.25">
      <c r="A606" s="418" t="s">
        <v>163</v>
      </c>
      <c r="B606" s="419" t="s">
        <v>26</v>
      </c>
      <c r="C606" s="535">
        <v>106000</v>
      </c>
      <c r="D606" s="535"/>
      <c r="E606" s="535"/>
    </row>
    <row r="607" spans="1:5" s="125" customFormat="1" ht="15" x14ac:dyDescent="0.25">
      <c r="A607" s="418" t="s">
        <v>167</v>
      </c>
      <c r="B607" s="419" t="s">
        <v>30</v>
      </c>
      <c r="C607" s="535">
        <v>27000</v>
      </c>
      <c r="D607" s="535"/>
      <c r="E607" s="535"/>
    </row>
    <row r="608" spans="1:5" s="125" customFormat="1" ht="15" hidden="1" x14ac:dyDescent="0.25">
      <c r="A608" s="418">
        <v>3238</v>
      </c>
      <c r="B608" s="419" t="s">
        <v>70</v>
      </c>
      <c r="C608" s="535"/>
      <c r="D608" s="535"/>
      <c r="E608" s="535"/>
    </row>
    <row r="609" spans="1:5" s="125" customFormat="1" ht="15" x14ac:dyDescent="0.25">
      <c r="A609" s="418">
        <v>3239</v>
      </c>
      <c r="B609" s="419" t="s">
        <v>31</v>
      </c>
      <c r="C609" s="535">
        <v>5000</v>
      </c>
      <c r="D609" s="535"/>
      <c r="E609" s="535"/>
    </row>
    <row r="610" spans="1:5" s="125" customFormat="1" ht="15" hidden="1" x14ac:dyDescent="0.25">
      <c r="A610" s="577" t="s">
        <v>178</v>
      </c>
      <c r="B610" s="573" t="s">
        <v>130</v>
      </c>
      <c r="C610" s="585">
        <f t="shared" ref="C610:E610" si="310">SUM(C611:C613)</f>
        <v>0</v>
      </c>
      <c r="D610" s="585">
        <f t="shared" si="310"/>
        <v>0</v>
      </c>
      <c r="E610" s="585">
        <f t="shared" si="310"/>
        <v>0</v>
      </c>
    </row>
    <row r="611" spans="1:5" s="125" customFormat="1" ht="15" hidden="1" x14ac:dyDescent="0.25">
      <c r="A611" s="418">
        <v>4222</v>
      </c>
      <c r="B611" s="419" t="s">
        <v>58</v>
      </c>
      <c r="C611" s="535"/>
      <c r="D611" s="535"/>
      <c r="E611" s="535"/>
    </row>
    <row r="612" spans="1:5" s="125" customFormat="1" ht="15" hidden="1" x14ac:dyDescent="0.25">
      <c r="A612" s="418">
        <v>4227</v>
      </c>
      <c r="B612" s="419" t="s">
        <v>60</v>
      </c>
      <c r="C612" s="535"/>
      <c r="D612" s="535"/>
      <c r="E612" s="535"/>
    </row>
    <row r="613" spans="1:5" s="125" customFormat="1" ht="15" hidden="1" x14ac:dyDescent="0.25">
      <c r="A613" s="418">
        <v>4262</v>
      </c>
      <c r="B613" s="538" t="s">
        <v>74</v>
      </c>
      <c r="C613" s="535"/>
      <c r="D613" s="535"/>
      <c r="E613" s="535"/>
    </row>
    <row r="614" spans="1:5" s="125" customFormat="1" ht="38.25" x14ac:dyDescent="0.25">
      <c r="A614" s="576" t="s">
        <v>358</v>
      </c>
      <c r="B614" s="561" t="s">
        <v>359</v>
      </c>
      <c r="C614" s="586">
        <f t="shared" ref="C614:E617" si="311">SUM(C615)</f>
        <v>30000</v>
      </c>
      <c r="D614" s="586">
        <f t="shared" si="311"/>
        <v>27000</v>
      </c>
      <c r="E614" s="586">
        <f t="shared" si="311"/>
        <v>0</v>
      </c>
    </row>
    <row r="615" spans="1:5" s="125" customFormat="1" ht="15" x14ac:dyDescent="0.25">
      <c r="A615" s="508" t="s">
        <v>243</v>
      </c>
      <c r="B615" s="508"/>
      <c r="C615" s="587">
        <f t="shared" si="311"/>
        <v>30000</v>
      </c>
      <c r="D615" s="587">
        <f t="shared" si="311"/>
        <v>27000</v>
      </c>
      <c r="E615" s="587">
        <f t="shared" si="311"/>
        <v>0</v>
      </c>
    </row>
    <row r="616" spans="1:5" s="125" customFormat="1" ht="15" x14ac:dyDescent="0.25">
      <c r="A616" s="572">
        <v>32</v>
      </c>
      <c r="B616" s="573" t="s">
        <v>334</v>
      </c>
      <c r="C616" s="588">
        <f t="shared" si="311"/>
        <v>30000</v>
      </c>
      <c r="D616" s="588">
        <f t="shared" si="311"/>
        <v>27000</v>
      </c>
      <c r="E616" s="588">
        <f t="shared" si="311"/>
        <v>0</v>
      </c>
    </row>
    <row r="617" spans="1:5" s="125" customFormat="1" ht="15" x14ac:dyDescent="0.25">
      <c r="A617" s="574" t="s">
        <v>150</v>
      </c>
      <c r="B617" s="574" t="s">
        <v>12</v>
      </c>
      <c r="C617" s="588">
        <f t="shared" si="311"/>
        <v>30000</v>
      </c>
      <c r="D617" s="588">
        <f t="shared" si="311"/>
        <v>27000</v>
      </c>
      <c r="E617" s="588">
        <f t="shared" si="311"/>
        <v>0</v>
      </c>
    </row>
    <row r="618" spans="1:5" s="125" customFormat="1" ht="15" x14ac:dyDescent="0.25">
      <c r="A618" s="551">
        <v>3213</v>
      </c>
      <c r="B618" s="575" t="s">
        <v>15</v>
      </c>
      <c r="C618" s="415">
        <v>30000</v>
      </c>
      <c r="D618" s="415">
        <v>27000</v>
      </c>
      <c r="E618" s="415"/>
    </row>
    <row r="619" spans="1:5" s="125" customFormat="1" ht="38.25" x14ac:dyDescent="0.25">
      <c r="A619" s="576" t="s">
        <v>360</v>
      </c>
      <c r="B619" s="561" t="s">
        <v>361</v>
      </c>
      <c r="C619" s="586">
        <f t="shared" ref="C619:E622" si="312">SUM(C620)</f>
        <v>30000</v>
      </c>
      <c r="D619" s="586">
        <f t="shared" si="312"/>
        <v>27000</v>
      </c>
      <c r="E619" s="586">
        <f t="shared" si="312"/>
        <v>0</v>
      </c>
    </row>
    <row r="620" spans="1:5" s="125" customFormat="1" ht="15" x14ac:dyDescent="0.25">
      <c r="A620" s="508" t="s">
        <v>243</v>
      </c>
      <c r="B620" s="508"/>
      <c r="C620" s="587">
        <f t="shared" si="312"/>
        <v>30000</v>
      </c>
      <c r="D620" s="587">
        <f t="shared" si="312"/>
        <v>27000</v>
      </c>
      <c r="E620" s="587">
        <f t="shared" si="312"/>
        <v>0</v>
      </c>
    </row>
    <row r="621" spans="1:5" s="125" customFormat="1" ht="15" x14ac:dyDescent="0.25">
      <c r="A621" s="572">
        <v>32</v>
      </c>
      <c r="B621" s="573" t="s">
        <v>334</v>
      </c>
      <c r="C621" s="588">
        <f t="shared" si="312"/>
        <v>30000</v>
      </c>
      <c r="D621" s="588">
        <f t="shared" si="312"/>
        <v>27000</v>
      </c>
      <c r="E621" s="588">
        <f t="shared" si="312"/>
        <v>0</v>
      </c>
    </row>
    <row r="622" spans="1:5" s="125" customFormat="1" ht="15" x14ac:dyDescent="0.25">
      <c r="A622" s="574" t="s">
        <v>150</v>
      </c>
      <c r="B622" s="574" t="s">
        <v>12</v>
      </c>
      <c r="C622" s="588">
        <f t="shared" si="312"/>
        <v>30000</v>
      </c>
      <c r="D622" s="588">
        <f t="shared" si="312"/>
        <v>27000</v>
      </c>
      <c r="E622" s="588">
        <f t="shared" si="312"/>
        <v>0</v>
      </c>
    </row>
    <row r="623" spans="1:5" s="125" customFormat="1" ht="15" x14ac:dyDescent="0.25">
      <c r="A623" s="551">
        <v>3213</v>
      </c>
      <c r="B623" s="575" t="s">
        <v>15</v>
      </c>
      <c r="C623" s="415">
        <v>30000</v>
      </c>
      <c r="D623" s="415">
        <v>27000</v>
      </c>
      <c r="E623" s="415"/>
    </row>
    <row r="624" spans="1:5" customFormat="1" ht="60.75" customHeight="1" x14ac:dyDescent="0.25">
      <c r="A624" s="522" t="s">
        <v>83</v>
      </c>
      <c r="B624" s="523" t="s">
        <v>84</v>
      </c>
      <c r="C624" s="524">
        <f t="shared" ref="C624:E624" si="313">SUM(C625)</f>
        <v>2646000</v>
      </c>
      <c r="D624" s="524">
        <f t="shared" si="313"/>
        <v>364000</v>
      </c>
      <c r="E624" s="524">
        <f t="shared" si="313"/>
        <v>0</v>
      </c>
    </row>
    <row r="625" spans="1:5" customFormat="1" ht="18" customHeight="1" x14ac:dyDescent="0.25">
      <c r="A625" s="508" t="s">
        <v>119</v>
      </c>
      <c r="B625" s="508"/>
      <c r="C625" s="512">
        <f t="shared" ref="C625:D625" si="314">SUM(C626,C628,C630,C634,C638,C645,C654,C656,C658,C660,C665,C667,C669)</f>
        <v>2646000</v>
      </c>
      <c r="D625" s="512">
        <f t="shared" si="314"/>
        <v>364000</v>
      </c>
      <c r="E625" s="512">
        <f t="shared" ref="E625" si="315">SUM(E626,E628,E630,E634,E638,E645,E654,E656,E658,E660,E665,E667,E669)</f>
        <v>0</v>
      </c>
    </row>
    <row r="626" spans="1:5" customFormat="1" ht="15" x14ac:dyDescent="0.25">
      <c r="A626" s="510">
        <v>311</v>
      </c>
      <c r="B626" s="511" t="s">
        <v>4</v>
      </c>
      <c r="C626" s="427">
        <f t="shared" ref="C626:E626" si="316">SUM(C627)</f>
        <v>90000</v>
      </c>
      <c r="D626" s="427">
        <f t="shared" si="316"/>
        <v>0</v>
      </c>
      <c r="E626" s="427">
        <f t="shared" si="316"/>
        <v>0</v>
      </c>
    </row>
    <row r="627" spans="1:5" customFormat="1" ht="15" x14ac:dyDescent="0.25">
      <c r="A627" s="436">
        <v>3111</v>
      </c>
      <c r="B627" s="405" t="s">
        <v>5</v>
      </c>
      <c r="C627" s="406">
        <v>90000</v>
      </c>
      <c r="D627" s="406"/>
      <c r="E627" s="406"/>
    </row>
    <row r="628" spans="1:5" s="48" customFormat="1" ht="15" hidden="1" x14ac:dyDescent="0.25">
      <c r="A628" s="510">
        <v>312</v>
      </c>
      <c r="B628" s="511" t="s">
        <v>7</v>
      </c>
      <c r="C628" s="427">
        <f t="shared" ref="C628:E628" si="317">SUM(C629)</f>
        <v>0</v>
      </c>
      <c r="D628" s="427">
        <f t="shared" si="317"/>
        <v>0</v>
      </c>
      <c r="E628" s="427">
        <f t="shared" si="317"/>
        <v>0</v>
      </c>
    </row>
    <row r="629" spans="1:5" customFormat="1" ht="15" hidden="1" x14ac:dyDescent="0.25">
      <c r="A629" s="436">
        <v>3121</v>
      </c>
      <c r="B629" s="405" t="s">
        <v>7</v>
      </c>
      <c r="C629" s="406"/>
      <c r="D629" s="406"/>
      <c r="E629" s="406"/>
    </row>
    <row r="630" spans="1:5" customFormat="1" ht="15" hidden="1" x14ac:dyDescent="0.25">
      <c r="A630" s="510">
        <v>313</v>
      </c>
      <c r="B630" s="511" t="s">
        <v>8</v>
      </c>
      <c r="C630" s="427">
        <f t="shared" ref="C630:D630" si="318">SUM(C632:C633)</f>
        <v>0</v>
      </c>
      <c r="D630" s="427">
        <f t="shared" si="318"/>
        <v>0</v>
      </c>
      <c r="E630" s="427">
        <f t="shared" ref="E630" si="319">SUM(E632:E633)</f>
        <v>0</v>
      </c>
    </row>
    <row r="631" spans="1:5" customFormat="1" ht="15" hidden="1" x14ac:dyDescent="0.25">
      <c r="A631" s="436">
        <v>3131</v>
      </c>
      <c r="B631" s="405" t="s">
        <v>9</v>
      </c>
      <c r="C631" s="406"/>
      <c r="D631" s="406"/>
      <c r="E631" s="406"/>
    </row>
    <row r="632" spans="1:5" customFormat="1" ht="15" hidden="1" x14ac:dyDescent="0.25">
      <c r="A632" s="436">
        <v>3132</v>
      </c>
      <c r="B632" s="405" t="s">
        <v>10</v>
      </c>
      <c r="C632" s="406"/>
      <c r="D632" s="406"/>
      <c r="E632" s="406"/>
    </row>
    <row r="633" spans="1:5" customFormat="1" ht="15" hidden="1" x14ac:dyDescent="0.25">
      <c r="A633" s="436">
        <v>3133</v>
      </c>
      <c r="B633" s="405" t="s">
        <v>11</v>
      </c>
      <c r="C633" s="406"/>
      <c r="D633" s="406"/>
      <c r="E633" s="406"/>
    </row>
    <row r="634" spans="1:5" customFormat="1" ht="15" x14ac:dyDescent="0.25">
      <c r="A634" s="510">
        <v>321</v>
      </c>
      <c r="B634" s="511" t="s">
        <v>12</v>
      </c>
      <c r="C634" s="427">
        <f t="shared" ref="C634:D634" si="320">SUM(C635:C637)</f>
        <v>80000</v>
      </c>
      <c r="D634" s="427">
        <f t="shared" si="320"/>
        <v>0</v>
      </c>
      <c r="E634" s="427">
        <f t="shared" ref="E634" si="321">SUM(E635:E637)</f>
        <v>0</v>
      </c>
    </row>
    <row r="635" spans="1:5" customFormat="1" ht="15" x14ac:dyDescent="0.25">
      <c r="A635" s="436">
        <v>3211</v>
      </c>
      <c r="B635" s="405" t="s">
        <v>13</v>
      </c>
      <c r="C635" s="406">
        <v>60000</v>
      </c>
      <c r="D635" s="406"/>
      <c r="E635" s="406"/>
    </row>
    <row r="636" spans="1:5" customFormat="1" ht="15" hidden="1" x14ac:dyDescent="0.25">
      <c r="A636" s="551" t="s">
        <v>152</v>
      </c>
      <c r="B636" s="575" t="s">
        <v>14</v>
      </c>
      <c r="C636" s="406"/>
      <c r="D636" s="406"/>
      <c r="E636" s="406"/>
    </row>
    <row r="637" spans="1:5" customFormat="1" ht="15" x14ac:dyDescent="0.25">
      <c r="A637" s="436">
        <v>3213</v>
      </c>
      <c r="B637" s="405" t="s">
        <v>15</v>
      </c>
      <c r="C637" s="406">
        <v>20000</v>
      </c>
      <c r="D637" s="406"/>
      <c r="E637" s="406"/>
    </row>
    <row r="638" spans="1:5" customFormat="1" ht="15" hidden="1" x14ac:dyDescent="0.25">
      <c r="A638" s="510">
        <v>322</v>
      </c>
      <c r="B638" s="511" t="s">
        <v>16</v>
      </c>
      <c r="C638" s="427">
        <f t="shared" ref="C638:D638" si="322">SUM(C639:C644)</f>
        <v>0</v>
      </c>
      <c r="D638" s="427">
        <f t="shared" si="322"/>
        <v>0</v>
      </c>
      <c r="E638" s="427">
        <f t="shared" ref="E638" si="323">SUM(E639:E644)</f>
        <v>0</v>
      </c>
    </row>
    <row r="639" spans="1:5" customFormat="1" ht="15" hidden="1" x14ac:dyDescent="0.25">
      <c r="A639" s="436">
        <v>3221</v>
      </c>
      <c r="B639" s="405" t="s">
        <v>17</v>
      </c>
      <c r="C639" s="406"/>
      <c r="D639" s="406"/>
      <c r="E639" s="406"/>
    </row>
    <row r="640" spans="1:5" customFormat="1" ht="15" hidden="1" x14ac:dyDescent="0.25">
      <c r="A640" s="436">
        <v>3222</v>
      </c>
      <c r="B640" s="405" t="s">
        <v>18</v>
      </c>
      <c r="C640" s="406"/>
      <c r="D640" s="406"/>
      <c r="E640" s="406"/>
    </row>
    <row r="641" spans="1:5" customFormat="1" ht="15" hidden="1" x14ac:dyDescent="0.25">
      <c r="A641" s="436">
        <v>3223</v>
      </c>
      <c r="B641" s="405" t="s">
        <v>19</v>
      </c>
      <c r="C641" s="406"/>
      <c r="D641" s="406"/>
      <c r="E641" s="406"/>
    </row>
    <row r="642" spans="1:5" customFormat="1" ht="17.25" hidden="1" customHeight="1" x14ac:dyDescent="0.25">
      <c r="A642" s="417">
        <v>3224</v>
      </c>
      <c r="B642" s="520" t="s">
        <v>20</v>
      </c>
      <c r="C642" s="428"/>
      <c r="D642" s="428"/>
      <c r="E642" s="428"/>
    </row>
    <row r="643" spans="1:5" customFormat="1" ht="15" hidden="1" x14ac:dyDescent="0.25">
      <c r="A643" s="417">
        <v>3225</v>
      </c>
      <c r="B643" s="520" t="s">
        <v>21</v>
      </c>
      <c r="C643" s="428"/>
      <c r="D643" s="428"/>
      <c r="E643" s="428"/>
    </row>
    <row r="644" spans="1:5" customFormat="1" ht="15" hidden="1" x14ac:dyDescent="0.25">
      <c r="A644" s="417">
        <v>3227</v>
      </c>
      <c r="B644" s="520" t="s">
        <v>22</v>
      </c>
      <c r="C644" s="428"/>
      <c r="D644" s="428"/>
      <c r="E644" s="428"/>
    </row>
    <row r="645" spans="1:5" customFormat="1" ht="14.25" customHeight="1" x14ac:dyDescent="0.25">
      <c r="A645" s="521">
        <v>323</v>
      </c>
      <c r="B645" s="530" t="s">
        <v>23</v>
      </c>
      <c r="C645" s="430">
        <f t="shared" ref="C645:D645" si="324">SUM(C646:C653)</f>
        <v>0</v>
      </c>
      <c r="D645" s="430">
        <f t="shared" si="324"/>
        <v>215000</v>
      </c>
      <c r="E645" s="430">
        <f t="shared" ref="E645" si="325">SUM(E646:E653)</f>
        <v>0</v>
      </c>
    </row>
    <row r="646" spans="1:5" s="49" customFormat="1" ht="15" hidden="1" x14ac:dyDescent="0.25">
      <c r="A646" s="551">
        <v>3231</v>
      </c>
      <c r="B646" s="520" t="s">
        <v>264</v>
      </c>
      <c r="C646" s="428"/>
      <c r="D646" s="428"/>
      <c r="E646" s="428"/>
    </row>
    <row r="647" spans="1:5" s="49" customFormat="1" ht="15" hidden="1" x14ac:dyDescent="0.25">
      <c r="A647" s="551">
        <v>3232</v>
      </c>
      <c r="B647" s="520" t="s">
        <v>25</v>
      </c>
      <c r="C647" s="428"/>
      <c r="D647" s="428"/>
      <c r="E647" s="428"/>
    </row>
    <row r="648" spans="1:5" s="49" customFormat="1" ht="15" hidden="1" x14ac:dyDescent="0.25">
      <c r="A648" s="417">
        <v>3233</v>
      </c>
      <c r="B648" s="520" t="s">
        <v>26</v>
      </c>
      <c r="C648" s="428"/>
      <c r="D648" s="428"/>
      <c r="E648" s="428"/>
    </row>
    <row r="649" spans="1:5" s="49" customFormat="1" ht="15" hidden="1" x14ac:dyDescent="0.25">
      <c r="A649" s="417">
        <v>3235</v>
      </c>
      <c r="B649" s="520" t="s">
        <v>28</v>
      </c>
      <c r="C649" s="428"/>
      <c r="D649" s="428"/>
      <c r="E649" s="428"/>
    </row>
    <row r="650" spans="1:5" s="49" customFormat="1" ht="15" hidden="1" x14ac:dyDescent="0.25">
      <c r="A650" s="436">
        <v>3236</v>
      </c>
      <c r="B650" s="405" t="s">
        <v>29</v>
      </c>
      <c r="C650" s="406"/>
      <c r="D650" s="406"/>
      <c r="E650" s="406"/>
    </row>
    <row r="651" spans="1:5" customFormat="1" ht="15" hidden="1" x14ac:dyDescent="0.25">
      <c r="A651" s="408">
        <v>3237</v>
      </c>
      <c r="B651" s="431" t="s">
        <v>30</v>
      </c>
      <c r="C651" s="406"/>
      <c r="D651" s="406"/>
      <c r="E651" s="406"/>
    </row>
    <row r="652" spans="1:5" customFormat="1" ht="15" hidden="1" x14ac:dyDescent="0.25">
      <c r="A652" s="408">
        <v>3238</v>
      </c>
      <c r="B652" s="431" t="s">
        <v>70</v>
      </c>
      <c r="C652" s="406"/>
      <c r="D652" s="406"/>
      <c r="E652" s="406"/>
    </row>
    <row r="653" spans="1:5" customFormat="1" ht="15" x14ac:dyDescent="0.25">
      <c r="A653" s="408">
        <v>3239</v>
      </c>
      <c r="B653" s="431" t="s">
        <v>31</v>
      </c>
      <c r="C653" s="406"/>
      <c r="D653" s="406">
        <v>215000</v>
      </c>
      <c r="E653" s="406"/>
    </row>
    <row r="654" spans="1:5" s="48" customFormat="1" ht="25.5" x14ac:dyDescent="0.25">
      <c r="A654" s="433">
        <v>324</v>
      </c>
      <c r="B654" s="568" t="s">
        <v>32</v>
      </c>
      <c r="C654" s="430">
        <f t="shared" ref="C654:E656" si="326">SUM(C655)</f>
        <v>30000</v>
      </c>
      <c r="D654" s="430">
        <f t="shared" si="326"/>
        <v>0</v>
      </c>
      <c r="E654" s="430">
        <f t="shared" si="326"/>
        <v>0</v>
      </c>
    </row>
    <row r="655" spans="1:5" customFormat="1" ht="15" x14ac:dyDescent="0.25">
      <c r="A655" s="408">
        <v>3241</v>
      </c>
      <c r="B655" s="528" t="s">
        <v>32</v>
      </c>
      <c r="C655" s="428">
        <v>30000</v>
      </c>
      <c r="D655" s="428"/>
      <c r="E655" s="428"/>
    </row>
    <row r="656" spans="1:5" s="48" customFormat="1" ht="15" hidden="1" x14ac:dyDescent="0.25">
      <c r="A656" s="433">
        <v>329</v>
      </c>
      <c r="B656" s="568" t="s">
        <v>33</v>
      </c>
      <c r="C656" s="430">
        <f t="shared" si="326"/>
        <v>0</v>
      </c>
      <c r="D656" s="430">
        <f t="shared" si="326"/>
        <v>0</v>
      </c>
      <c r="E656" s="430">
        <f t="shared" si="326"/>
        <v>0</v>
      </c>
    </row>
    <row r="657" spans="1:5" customFormat="1" ht="15" hidden="1" x14ac:dyDescent="0.25">
      <c r="A657" s="408">
        <v>3294</v>
      </c>
      <c r="B657" s="528" t="s">
        <v>37</v>
      </c>
      <c r="C657" s="428"/>
      <c r="D657" s="428"/>
      <c r="E657" s="428"/>
    </row>
    <row r="658" spans="1:5" customFormat="1" ht="15" hidden="1" x14ac:dyDescent="0.25">
      <c r="A658" s="433">
        <v>412</v>
      </c>
      <c r="B658" s="432" t="s">
        <v>67</v>
      </c>
      <c r="C658" s="430">
        <f t="shared" ref="C658:E658" si="327">SUM(C659)</f>
        <v>0</v>
      </c>
      <c r="D658" s="430">
        <f t="shared" si="327"/>
        <v>0</v>
      </c>
      <c r="E658" s="430">
        <f t="shared" si="327"/>
        <v>0</v>
      </c>
    </row>
    <row r="659" spans="1:5" customFormat="1" ht="15" hidden="1" x14ac:dyDescent="0.25">
      <c r="A659" s="408">
        <v>4123</v>
      </c>
      <c r="B659" s="528" t="s">
        <v>68</v>
      </c>
      <c r="C659" s="428"/>
      <c r="D659" s="428"/>
      <c r="E659" s="428"/>
    </row>
    <row r="660" spans="1:5" customFormat="1" ht="15" x14ac:dyDescent="0.25">
      <c r="A660" s="433">
        <v>422</v>
      </c>
      <c r="B660" s="432" t="s">
        <v>53</v>
      </c>
      <c r="C660" s="427">
        <f t="shared" ref="C660:D660" si="328">SUM(C661:C664)</f>
        <v>2356000</v>
      </c>
      <c r="D660" s="427">
        <f t="shared" si="328"/>
        <v>149000</v>
      </c>
      <c r="E660" s="427">
        <f t="shared" ref="E660" si="329">SUM(E661:E664)</f>
        <v>0</v>
      </c>
    </row>
    <row r="661" spans="1:5" customFormat="1" ht="15" hidden="1" x14ac:dyDescent="0.25">
      <c r="A661" s="408">
        <v>4221</v>
      </c>
      <c r="B661" s="431" t="s">
        <v>54</v>
      </c>
      <c r="C661" s="428"/>
      <c r="D661" s="428"/>
      <c r="E661" s="428"/>
    </row>
    <row r="662" spans="1:5" customFormat="1" ht="15" x14ac:dyDescent="0.25">
      <c r="A662" s="408">
        <v>4222</v>
      </c>
      <c r="B662" s="431" t="s">
        <v>58</v>
      </c>
      <c r="C662" s="428">
        <v>498000</v>
      </c>
      <c r="D662" s="428"/>
      <c r="E662" s="428"/>
    </row>
    <row r="663" spans="1:5" customFormat="1" ht="15" x14ac:dyDescent="0.25">
      <c r="A663" s="408">
        <v>4223</v>
      </c>
      <c r="B663" s="431" t="s">
        <v>59</v>
      </c>
      <c r="C663" s="428">
        <v>1858000</v>
      </c>
      <c r="D663" s="428">
        <v>149000</v>
      </c>
      <c r="E663" s="428"/>
    </row>
    <row r="664" spans="1:5" customFormat="1" ht="15" hidden="1" x14ac:dyDescent="0.25">
      <c r="A664" s="408">
        <v>4227</v>
      </c>
      <c r="B664" s="431" t="s">
        <v>60</v>
      </c>
      <c r="C664" s="428"/>
      <c r="D664" s="428"/>
      <c r="E664" s="428"/>
    </row>
    <row r="665" spans="1:5" customFormat="1" ht="15" hidden="1" x14ac:dyDescent="0.25">
      <c r="A665" s="433">
        <v>423</v>
      </c>
      <c r="B665" s="432" t="s">
        <v>61</v>
      </c>
      <c r="C665" s="427">
        <f t="shared" ref="C665:E665" si="330">SUM(C666)</f>
        <v>0</v>
      </c>
      <c r="D665" s="427">
        <f t="shared" si="330"/>
        <v>0</v>
      </c>
      <c r="E665" s="427">
        <f t="shared" si="330"/>
        <v>0</v>
      </c>
    </row>
    <row r="666" spans="1:5" customFormat="1" ht="15" hidden="1" x14ac:dyDescent="0.25">
      <c r="A666" s="408">
        <v>4231</v>
      </c>
      <c r="B666" s="431" t="s">
        <v>62</v>
      </c>
      <c r="C666" s="406"/>
      <c r="D666" s="406"/>
      <c r="E666" s="406"/>
    </row>
    <row r="667" spans="1:5" customFormat="1" ht="15" hidden="1" x14ac:dyDescent="0.25">
      <c r="A667" s="433">
        <v>426</v>
      </c>
      <c r="B667" s="432" t="s">
        <v>73</v>
      </c>
      <c r="C667" s="427">
        <f t="shared" ref="C667:E667" si="331">SUM(C668)</f>
        <v>0</v>
      </c>
      <c r="D667" s="427">
        <f t="shared" si="331"/>
        <v>0</v>
      </c>
      <c r="E667" s="427">
        <f t="shared" si="331"/>
        <v>0</v>
      </c>
    </row>
    <row r="668" spans="1:5" customFormat="1" ht="15" hidden="1" x14ac:dyDescent="0.25">
      <c r="A668" s="408">
        <v>4262</v>
      </c>
      <c r="B668" s="431" t="s">
        <v>89</v>
      </c>
      <c r="C668" s="406"/>
      <c r="D668" s="406"/>
      <c r="E668" s="406"/>
    </row>
    <row r="669" spans="1:5" customFormat="1" ht="15" x14ac:dyDescent="0.25">
      <c r="A669" s="433">
        <v>451</v>
      </c>
      <c r="B669" s="432" t="s">
        <v>55</v>
      </c>
      <c r="C669" s="427">
        <f t="shared" ref="C669:E669" si="332">SUM(C670)</f>
        <v>90000</v>
      </c>
      <c r="D669" s="427">
        <f t="shared" si="332"/>
        <v>0</v>
      </c>
      <c r="E669" s="427">
        <f t="shared" si="332"/>
        <v>0</v>
      </c>
    </row>
    <row r="670" spans="1:5" customFormat="1" ht="15" x14ac:dyDescent="0.25">
      <c r="A670" s="408">
        <v>4511</v>
      </c>
      <c r="B670" s="431" t="s">
        <v>55</v>
      </c>
      <c r="C670" s="406">
        <v>90000</v>
      </c>
      <c r="D670" s="406"/>
      <c r="E670" s="406"/>
    </row>
    <row r="671" spans="1:5" customFormat="1" ht="31.5" customHeight="1" x14ac:dyDescent="0.25">
      <c r="A671" s="522" t="s">
        <v>87</v>
      </c>
      <c r="B671" s="523" t="s">
        <v>88</v>
      </c>
      <c r="C671" s="524">
        <f t="shared" ref="C671:E671" si="333">SUM(C672)</f>
        <v>15996000</v>
      </c>
      <c r="D671" s="524">
        <f t="shared" si="333"/>
        <v>3322000</v>
      </c>
      <c r="E671" s="524">
        <f t="shared" si="333"/>
        <v>0</v>
      </c>
    </row>
    <row r="672" spans="1:5" customFormat="1" ht="18" customHeight="1" x14ac:dyDescent="0.25">
      <c r="A672" s="508" t="s">
        <v>119</v>
      </c>
      <c r="B672" s="508"/>
      <c r="C672" s="512">
        <f t="shared" ref="C672:D672" si="334">SUM(C673,C675,C677,C681,C685,C691,C699,C701,C704,C706,C711,C714,C716,C718)</f>
        <v>15996000</v>
      </c>
      <c r="D672" s="512">
        <f t="shared" si="334"/>
        <v>3322000</v>
      </c>
      <c r="E672" s="512">
        <f t="shared" ref="E672" si="335">SUM(E673,E675,E677,E681,E685,E691,E699,E701,E704,E706,E711,E714,E716,E718)</f>
        <v>0</v>
      </c>
    </row>
    <row r="673" spans="1:5" customFormat="1" ht="15" x14ac:dyDescent="0.25">
      <c r="A673" s="510">
        <v>311</v>
      </c>
      <c r="B673" s="511" t="s">
        <v>4</v>
      </c>
      <c r="C673" s="427">
        <f t="shared" ref="C673:E673" si="336">SUM(C674:C674)</f>
        <v>110000</v>
      </c>
      <c r="D673" s="427">
        <f t="shared" si="336"/>
        <v>55000</v>
      </c>
      <c r="E673" s="427">
        <f t="shared" si="336"/>
        <v>0</v>
      </c>
    </row>
    <row r="674" spans="1:5" customFormat="1" ht="15" x14ac:dyDescent="0.25">
      <c r="A674" s="436">
        <v>3111</v>
      </c>
      <c r="B674" s="405" t="s">
        <v>5</v>
      </c>
      <c r="C674" s="406">
        <v>110000</v>
      </c>
      <c r="D674" s="406">
        <v>55000</v>
      </c>
      <c r="E674" s="406"/>
    </row>
    <row r="675" spans="1:5" customFormat="1" ht="15" x14ac:dyDescent="0.25">
      <c r="A675" s="510">
        <v>312</v>
      </c>
      <c r="B675" s="511" t="s">
        <v>7</v>
      </c>
      <c r="C675" s="427">
        <f t="shared" ref="C675:E675" si="337">SUM(C676)</f>
        <v>6000</v>
      </c>
      <c r="D675" s="427">
        <f t="shared" si="337"/>
        <v>3000</v>
      </c>
      <c r="E675" s="427">
        <f t="shared" si="337"/>
        <v>0</v>
      </c>
    </row>
    <row r="676" spans="1:5" customFormat="1" ht="15" x14ac:dyDescent="0.25">
      <c r="A676" s="436">
        <v>3121</v>
      </c>
      <c r="B676" s="405" t="s">
        <v>7</v>
      </c>
      <c r="C676" s="406">
        <v>6000</v>
      </c>
      <c r="D676" s="406">
        <v>3000</v>
      </c>
      <c r="E676" s="406"/>
    </row>
    <row r="677" spans="1:5" customFormat="1" ht="15" x14ac:dyDescent="0.25">
      <c r="A677" s="510">
        <v>313</v>
      </c>
      <c r="B677" s="511" t="s">
        <v>8</v>
      </c>
      <c r="C677" s="427">
        <f t="shared" ref="C677:D677" si="338">SUM(C678:C680)</f>
        <v>40000</v>
      </c>
      <c r="D677" s="427">
        <f t="shared" si="338"/>
        <v>20000</v>
      </c>
      <c r="E677" s="427">
        <f t="shared" ref="E677" si="339">SUM(E678:E680)</f>
        <v>0</v>
      </c>
    </row>
    <row r="678" spans="1:5" customFormat="1" ht="15" hidden="1" x14ac:dyDescent="0.25">
      <c r="A678" s="436">
        <v>3131</v>
      </c>
      <c r="B678" s="405" t="s">
        <v>9</v>
      </c>
      <c r="C678" s="406"/>
      <c r="D678" s="406"/>
      <c r="E678" s="406"/>
    </row>
    <row r="679" spans="1:5" customFormat="1" ht="15" x14ac:dyDescent="0.25">
      <c r="A679" s="436">
        <v>3132</v>
      </c>
      <c r="B679" s="405" t="s">
        <v>10</v>
      </c>
      <c r="C679" s="406">
        <v>40000</v>
      </c>
      <c r="D679" s="406">
        <v>20000</v>
      </c>
      <c r="E679" s="406"/>
    </row>
    <row r="680" spans="1:5" customFormat="1" ht="15" hidden="1" x14ac:dyDescent="0.25">
      <c r="A680" s="436">
        <v>3133</v>
      </c>
      <c r="B680" s="405" t="s">
        <v>11</v>
      </c>
      <c r="C680" s="406"/>
      <c r="D680" s="406"/>
      <c r="E680" s="406"/>
    </row>
    <row r="681" spans="1:5" customFormat="1" ht="15" x14ac:dyDescent="0.25">
      <c r="A681" s="510">
        <v>321</v>
      </c>
      <c r="B681" s="511" t="s">
        <v>12</v>
      </c>
      <c r="C681" s="427">
        <f t="shared" ref="C681:D681" si="340">SUM(C682:C684)</f>
        <v>299000</v>
      </c>
      <c r="D681" s="427">
        <f t="shared" si="340"/>
        <v>120000</v>
      </c>
      <c r="E681" s="427">
        <f t="shared" ref="E681" si="341">SUM(E682:E684)</f>
        <v>0</v>
      </c>
    </row>
    <row r="682" spans="1:5" customFormat="1" ht="15" x14ac:dyDescent="0.25">
      <c r="A682" s="436">
        <v>3211</v>
      </c>
      <c r="B682" s="405" t="s">
        <v>13</v>
      </c>
      <c r="C682" s="406">
        <v>30000</v>
      </c>
      <c r="D682" s="406">
        <v>10000</v>
      </c>
      <c r="E682" s="406"/>
    </row>
    <row r="683" spans="1:5" customFormat="1" ht="15" x14ac:dyDescent="0.25">
      <c r="A683" s="551" t="s">
        <v>152</v>
      </c>
      <c r="B683" s="575" t="s">
        <v>14</v>
      </c>
      <c r="C683" s="406">
        <v>20000</v>
      </c>
      <c r="D683" s="406">
        <v>10000</v>
      </c>
      <c r="E683" s="406"/>
    </row>
    <row r="684" spans="1:5" customFormat="1" ht="15" x14ac:dyDescent="0.25">
      <c r="A684" s="436">
        <v>3213</v>
      </c>
      <c r="B684" s="405" t="s">
        <v>15</v>
      </c>
      <c r="C684" s="406">
        <v>249000</v>
      </c>
      <c r="D684" s="406">
        <v>100000</v>
      </c>
      <c r="E684" s="406"/>
    </row>
    <row r="685" spans="1:5" customFormat="1" ht="15" x14ac:dyDescent="0.25">
      <c r="A685" s="510">
        <v>322</v>
      </c>
      <c r="B685" s="511" t="s">
        <v>16</v>
      </c>
      <c r="C685" s="427">
        <f t="shared" ref="C685:D685" si="342">SUM(C686:C690)</f>
        <v>638000</v>
      </c>
      <c r="D685" s="427">
        <f t="shared" si="342"/>
        <v>225000</v>
      </c>
      <c r="E685" s="427">
        <f t="shared" ref="E685" si="343">SUM(E686:E690)</f>
        <v>0</v>
      </c>
    </row>
    <row r="686" spans="1:5" customFormat="1" ht="15" x14ac:dyDescent="0.25">
      <c r="A686" s="436">
        <v>3221</v>
      </c>
      <c r="B686" s="405" t="s">
        <v>17</v>
      </c>
      <c r="C686" s="406">
        <v>30000</v>
      </c>
      <c r="D686" s="406">
        <v>5000</v>
      </c>
      <c r="E686" s="406"/>
    </row>
    <row r="687" spans="1:5" s="49" customFormat="1" ht="15" x14ac:dyDescent="0.25">
      <c r="A687" s="436">
        <v>3222</v>
      </c>
      <c r="B687" s="405" t="s">
        <v>18</v>
      </c>
      <c r="C687" s="406">
        <v>299000</v>
      </c>
      <c r="D687" s="406">
        <v>100000</v>
      </c>
      <c r="E687" s="406"/>
    </row>
    <row r="688" spans="1:5" customFormat="1" ht="15" x14ac:dyDescent="0.25">
      <c r="A688" s="436">
        <v>3223</v>
      </c>
      <c r="B688" s="531" t="s">
        <v>19</v>
      </c>
      <c r="C688" s="406">
        <v>249000</v>
      </c>
      <c r="D688" s="406">
        <v>100000</v>
      </c>
      <c r="E688" s="406"/>
    </row>
    <row r="689" spans="1:5" customFormat="1" ht="15" x14ac:dyDescent="0.25">
      <c r="A689" s="436">
        <v>3224</v>
      </c>
      <c r="B689" s="531" t="s">
        <v>113</v>
      </c>
      <c r="C689" s="406">
        <v>30000</v>
      </c>
      <c r="D689" s="406">
        <v>10000</v>
      </c>
      <c r="E689" s="406"/>
    </row>
    <row r="690" spans="1:5" customFormat="1" ht="15" x14ac:dyDescent="0.25">
      <c r="A690" s="436">
        <v>3225</v>
      </c>
      <c r="B690" s="531" t="s">
        <v>21</v>
      </c>
      <c r="C690" s="406">
        <v>30000</v>
      </c>
      <c r="D690" s="406">
        <v>10000</v>
      </c>
      <c r="E690" s="406"/>
    </row>
    <row r="691" spans="1:5" customFormat="1" ht="15" x14ac:dyDescent="0.25">
      <c r="A691" s="510">
        <v>323</v>
      </c>
      <c r="B691" s="511" t="s">
        <v>23</v>
      </c>
      <c r="C691" s="427">
        <f t="shared" ref="C691:D691" si="344">SUM(C692:C698)</f>
        <v>4332000</v>
      </c>
      <c r="D691" s="427">
        <f t="shared" si="344"/>
        <v>330000</v>
      </c>
      <c r="E691" s="427">
        <f t="shared" ref="E691" si="345">SUM(E692:E698)</f>
        <v>0</v>
      </c>
    </row>
    <row r="692" spans="1:5" customFormat="1" ht="15" x14ac:dyDescent="0.25">
      <c r="A692" s="436">
        <v>3232</v>
      </c>
      <c r="B692" s="431" t="s">
        <v>25</v>
      </c>
      <c r="C692" s="406">
        <v>1990000</v>
      </c>
      <c r="D692" s="406">
        <v>229000</v>
      </c>
      <c r="E692" s="406"/>
    </row>
    <row r="693" spans="1:5" customFormat="1" ht="15" x14ac:dyDescent="0.25">
      <c r="A693" s="436">
        <v>3233</v>
      </c>
      <c r="B693" s="431" t="s">
        <v>26</v>
      </c>
      <c r="C693" s="406">
        <v>7000</v>
      </c>
      <c r="D693" s="406">
        <v>1000</v>
      </c>
      <c r="E693" s="406"/>
    </row>
    <row r="694" spans="1:5" customFormat="1" ht="15" x14ac:dyDescent="0.25">
      <c r="A694" s="436">
        <v>3235</v>
      </c>
      <c r="B694" s="405" t="s">
        <v>28</v>
      </c>
      <c r="C694" s="406">
        <v>70000</v>
      </c>
      <c r="D694" s="406">
        <v>10000</v>
      </c>
      <c r="E694" s="406"/>
    </row>
    <row r="695" spans="1:5" customFormat="1" ht="15" hidden="1" x14ac:dyDescent="0.25">
      <c r="A695" s="436">
        <v>3236</v>
      </c>
      <c r="B695" s="405" t="s">
        <v>285</v>
      </c>
      <c r="C695" s="406"/>
      <c r="D695" s="406"/>
      <c r="E695" s="406"/>
    </row>
    <row r="696" spans="1:5" customFormat="1" ht="15" x14ac:dyDescent="0.25">
      <c r="A696" s="436">
        <v>3237</v>
      </c>
      <c r="B696" s="405" t="s">
        <v>30</v>
      </c>
      <c r="C696" s="406">
        <v>135000</v>
      </c>
      <c r="D696" s="406">
        <v>20000</v>
      </c>
      <c r="E696" s="406"/>
    </row>
    <row r="697" spans="1:5" customFormat="1" ht="15" x14ac:dyDescent="0.25">
      <c r="A697" s="436">
        <v>3238</v>
      </c>
      <c r="B697" s="405" t="s">
        <v>70</v>
      </c>
      <c r="C697" s="406">
        <v>1990000</v>
      </c>
      <c r="D697" s="406">
        <v>0</v>
      </c>
      <c r="E697" s="406"/>
    </row>
    <row r="698" spans="1:5" customFormat="1" ht="15" x14ac:dyDescent="0.25">
      <c r="A698" s="436">
        <v>3239</v>
      </c>
      <c r="B698" s="405" t="s">
        <v>31</v>
      </c>
      <c r="C698" s="406">
        <v>140000</v>
      </c>
      <c r="D698" s="406">
        <v>70000</v>
      </c>
      <c r="E698" s="406"/>
    </row>
    <row r="699" spans="1:5" s="48" customFormat="1" ht="25.5" x14ac:dyDescent="0.25">
      <c r="A699" s="433">
        <v>324</v>
      </c>
      <c r="B699" s="568" t="s">
        <v>32</v>
      </c>
      <c r="C699" s="430">
        <f t="shared" ref="C699:E699" si="346">SUM(C700)</f>
        <v>5000</v>
      </c>
      <c r="D699" s="430">
        <f t="shared" si="346"/>
        <v>3000</v>
      </c>
      <c r="E699" s="430">
        <f t="shared" si="346"/>
        <v>0</v>
      </c>
    </row>
    <row r="700" spans="1:5" customFormat="1" ht="15" x14ac:dyDescent="0.25">
      <c r="A700" s="408">
        <v>3241</v>
      </c>
      <c r="B700" s="528" t="s">
        <v>32</v>
      </c>
      <c r="C700" s="428">
        <v>5000</v>
      </c>
      <c r="D700" s="428">
        <v>3000</v>
      </c>
      <c r="E700" s="428"/>
    </row>
    <row r="701" spans="1:5" s="78" customFormat="1" ht="15" x14ac:dyDescent="0.25">
      <c r="A701" s="574" t="s">
        <v>171</v>
      </c>
      <c r="B701" s="574" t="s">
        <v>33</v>
      </c>
      <c r="C701" s="578">
        <f t="shared" ref="C701" si="347">SUM(C702:C703)</f>
        <v>15000</v>
      </c>
      <c r="D701" s="578">
        <f t="shared" ref="D701:E701" si="348">SUM(D702:D703)</f>
        <v>8000</v>
      </c>
      <c r="E701" s="578">
        <f t="shared" si="348"/>
        <v>0</v>
      </c>
    </row>
    <row r="702" spans="1:5" s="125" customFormat="1" ht="15" hidden="1" x14ac:dyDescent="0.25">
      <c r="A702" s="437" t="s">
        <v>173</v>
      </c>
      <c r="B702" s="528" t="s">
        <v>36</v>
      </c>
      <c r="C702" s="428"/>
      <c r="D702" s="428"/>
      <c r="E702" s="428"/>
    </row>
    <row r="703" spans="1:5" s="125" customFormat="1" ht="15" x14ac:dyDescent="0.25">
      <c r="A703" s="551" t="s">
        <v>174</v>
      </c>
      <c r="B703" s="575" t="s">
        <v>33</v>
      </c>
      <c r="C703" s="535">
        <v>15000</v>
      </c>
      <c r="D703" s="535">
        <v>8000</v>
      </c>
      <c r="E703" s="535"/>
    </row>
    <row r="704" spans="1:5" customFormat="1" ht="15" hidden="1" x14ac:dyDescent="0.25">
      <c r="A704" s="526">
        <v>412</v>
      </c>
      <c r="B704" s="527" t="s">
        <v>67</v>
      </c>
      <c r="C704" s="427">
        <f t="shared" ref="C704:E704" si="349">SUM(C705)</f>
        <v>0</v>
      </c>
      <c r="D704" s="427">
        <f t="shared" si="349"/>
        <v>0</v>
      </c>
      <c r="E704" s="427">
        <f t="shared" si="349"/>
        <v>0</v>
      </c>
    </row>
    <row r="705" spans="1:5" customFormat="1" ht="15" hidden="1" x14ac:dyDescent="0.25">
      <c r="A705" s="409">
        <v>4123</v>
      </c>
      <c r="B705" s="538" t="s">
        <v>68</v>
      </c>
      <c r="C705" s="406"/>
      <c r="D705" s="406"/>
      <c r="E705" s="406"/>
    </row>
    <row r="706" spans="1:5" customFormat="1" ht="15" x14ac:dyDescent="0.25">
      <c r="A706" s="433">
        <v>422</v>
      </c>
      <c r="B706" s="432" t="s">
        <v>53</v>
      </c>
      <c r="C706" s="427">
        <f t="shared" ref="C706:D706" si="350">SUM(C707:C710)</f>
        <v>4380000</v>
      </c>
      <c r="D706" s="427">
        <f t="shared" si="350"/>
        <v>568000</v>
      </c>
      <c r="E706" s="427">
        <f t="shared" ref="E706" si="351">SUM(E707:E710)</f>
        <v>0</v>
      </c>
    </row>
    <row r="707" spans="1:5" customFormat="1" ht="15" x14ac:dyDescent="0.25">
      <c r="A707" s="408">
        <v>4221</v>
      </c>
      <c r="B707" s="431" t="s">
        <v>54</v>
      </c>
      <c r="C707" s="406">
        <v>498000</v>
      </c>
      <c r="D707" s="406">
        <v>134000</v>
      </c>
      <c r="E707" s="406"/>
    </row>
    <row r="708" spans="1:5" customFormat="1" ht="15" x14ac:dyDescent="0.25">
      <c r="A708" s="408">
        <v>4222</v>
      </c>
      <c r="B708" s="431" t="s">
        <v>58</v>
      </c>
      <c r="C708" s="406">
        <v>1194000</v>
      </c>
      <c r="D708" s="406">
        <v>0</v>
      </c>
      <c r="E708" s="406"/>
    </row>
    <row r="709" spans="1:5" customFormat="1" ht="15" x14ac:dyDescent="0.25">
      <c r="A709" s="434">
        <v>4223</v>
      </c>
      <c r="B709" s="435" t="s">
        <v>59</v>
      </c>
      <c r="C709" s="428">
        <v>2389000</v>
      </c>
      <c r="D709" s="428">
        <v>299000</v>
      </c>
      <c r="E709" s="428"/>
    </row>
    <row r="710" spans="1:5" customFormat="1" ht="15" x14ac:dyDescent="0.25">
      <c r="A710" s="408">
        <v>4227</v>
      </c>
      <c r="B710" s="431" t="s">
        <v>60</v>
      </c>
      <c r="C710" s="406">
        <v>299000</v>
      </c>
      <c r="D710" s="406">
        <v>135000</v>
      </c>
      <c r="E710" s="406"/>
    </row>
    <row r="711" spans="1:5" customFormat="1" ht="15" x14ac:dyDescent="0.25">
      <c r="A711" s="433">
        <v>423</v>
      </c>
      <c r="B711" s="432" t="s">
        <v>61</v>
      </c>
      <c r="C711" s="427">
        <f t="shared" ref="C711:D711" si="352">SUM(C712:C713)</f>
        <v>1990000</v>
      </c>
      <c r="D711" s="427">
        <f t="shared" si="352"/>
        <v>0</v>
      </c>
      <c r="E711" s="427">
        <f t="shared" ref="E711" si="353">SUM(E712:E713)</f>
        <v>0</v>
      </c>
    </row>
    <row r="712" spans="1:5" customFormat="1" ht="15" x14ac:dyDescent="0.25">
      <c r="A712" s="434">
        <v>4231</v>
      </c>
      <c r="B712" s="435" t="s">
        <v>62</v>
      </c>
      <c r="C712" s="428">
        <v>1990000</v>
      </c>
      <c r="D712" s="428"/>
      <c r="E712" s="428"/>
    </row>
    <row r="713" spans="1:5" customFormat="1" ht="15" hidden="1" x14ac:dyDescent="0.25">
      <c r="A713" s="434">
        <v>4233</v>
      </c>
      <c r="B713" s="435" t="s">
        <v>229</v>
      </c>
      <c r="C713" s="428"/>
      <c r="D713" s="428"/>
      <c r="E713" s="428"/>
    </row>
    <row r="714" spans="1:5" customFormat="1" ht="15" hidden="1" x14ac:dyDescent="0.25">
      <c r="A714" s="589">
        <v>425</v>
      </c>
      <c r="B714" s="573" t="s">
        <v>321</v>
      </c>
      <c r="C714" s="429">
        <f t="shared" ref="C714:E714" si="354">SUM(C715)</f>
        <v>0</v>
      </c>
      <c r="D714" s="429">
        <f t="shared" si="354"/>
        <v>0</v>
      </c>
      <c r="E714" s="429">
        <f t="shared" si="354"/>
        <v>0</v>
      </c>
    </row>
    <row r="715" spans="1:5" customFormat="1" ht="15" hidden="1" x14ac:dyDescent="0.25">
      <c r="A715" s="434">
        <v>4252</v>
      </c>
      <c r="B715" s="435" t="s">
        <v>63</v>
      </c>
      <c r="C715" s="428"/>
      <c r="D715" s="428"/>
      <c r="E715" s="428"/>
    </row>
    <row r="716" spans="1:5" customFormat="1" ht="15" x14ac:dyDescent="0.25">
      <c r="A716" s="433">
        <v>426</v>
      </c>
      <c r="B716" s="432" t="s">
        <v>73</v>
      </c>
      <c r="C716" s="427">
        <f t="shared" ref="C716:E716" si="355">SUM(C717)</f>
        <v>3982000</v>
      </c>
      <c r="D716" s="427">
        <f t="shared" si="355"/>
        <v>1990000</v>
      </c>
      <c r="E716" s="427">
        <f t="shared" si="355"/>
        <v>0</v>
      </c>
    </row>
    <row r="717" spans="1:5" customFormat="1" ht="15" x14ac:dyDescent="0.25">
      <c r="A717" s="408">
        <v>4262</v>
      </c>
      <c r="B717" s="431" t="s">
        <v>89</v>
      </c>
      <c r="C717" s="406">
        <v>3982000</v>
      </c>
      <c r="D717" s="406">
        <v>1990000</v>
      </c>
      <c r="E717" s="406"/>
    </row>
    <row r="718" spans="1:5" customFormat="1" ht="15" x14ac:dyDescent="0.25">
      <c r="A718" s="433">
        <v>451</v>
      </c>
      <c r="B718" s="432" t="s">
        <v>55</v>
      </c>
      <c r="C718" s="427">
        <f t="shared" ref="C718:E718" si="356">SUM(C719:C719)</f>
        <v>199000</v>
      </c>
      <c r="D718" s="427">
        <f t="shared" si="356"/>
        <v>0</v>
      </c>
      <c r="E718" s="427">
        <f t="shared" si="356"/>
        <v>0</v>
      </c>
    </row>
    <row r="719" spans="1:5" customFormat="1" ht="15" x14ac:dyDescent="0.25">
      <c r="A719" s="408">
        <v>4511</v>
      </c>
      <c r="B719" s="431" t="s">
        <v>55</v>
      </c>
      <c r="C719" s="406">
        <v>199000</v>
      </c>
      <c r="D719" s="406"/>
      <c r="E719" s="406"/>
    </row>
    <row r="720" spans="1:5" customFormat="1" ht="24.95" customHeight="1" x14ac:dyDescent="0.25">
      <c r="A720" s="522" t="s">
        <v>81</v>
      </c>
      <c r="B720" s="523" t="s">
        <v>82</v>
      </c>
      <c r="C720" s="524">
        <f t="shared" ref="C720:E720" si="357">SUM(C721)</f>
        <v>4803000</v>
      </c>
      <c r="D720" s="524">
        <f t="shared" si="357"/>
        <v>1620000</v>
      </c>
      <c r="E720" s="524">
        <f t="shared" si="357"/>
        <v>0</v>
      </c>
    </row>
    <row r="721" spans="1:5" customFormat="1" ht="18" customHeight="1" x14ac:dyDescent="0.25">
      <c r="A721" s="508" t="s">
        <v>119</v>
      </c>
      <c r="B721" s="508"/>
      <c r="C721" s="512">
        <f t="shared" ref="C721:E721" si="358">SUM(C722,C724,C726,C730,C735,C741,C751,C753,C758,C760,C763,C770,C772,C756)</f>
        <v>4803000</v>
      </c>
      <c r="D721" s="512">
        <f t="shared" si="358"/>
        <v>1620000</v>
      </c>
      <c r="E721" s="512">
        <f t="shared" si="358"/>
        <v>0</v>
      </c>
    </row>
    <row r="722" spans="1:5" customFormat="1" ht="15" x14ac:dyDescent="0.25">
      <c r="A722" s="510">
        <v>311</v>
      </c>
      <c r="B722" s="511" t="s">
        <v>4</v>
      </c>
      <c r="C722" s="427">
        <f t="shared" ref="C722:E722" si="359">SUM(C723:C723)</f>
        <v>133000</v>
      </c>
      <c r="D722" s="427">
        <f t="shared" si="359"/>
        <v>66000</v>
      </c>
      <c r="E722" s="427">
        <f t="shared" si="359"/>
        <v>0</v>
      </c>
    </row>
    <row r="723" spans="1:5" customFormat="1" ht="15" x14ac:dyDescent="0.25">
      <c r="A723" s="436">
        <v>3111</v>
      </c>
      <c r="B723" s="405" t="s">
        <v>5</v>
      </c>
      <c r="C723" s="406">
        <v>133000</v>
      </c>
      <c r="D723" s="406">
        <v>66000</v>
      </c>
      <c r="E723" s="406"/>
    </row>
    <row r="724" spans="1:5" customFormat="1" ht="15" hidden="1" x14ac:dyDescent="0.25">
      <c r="A724" s="510">
        <v>312</v>
      </c>
      <c r="B724" s="511" t="s">
        <v>7</v>
      </c>
      <c r="C724" s="427">
        <f t="shared" ref="C724:E724" si="360">SUM(C725:C725)</f>
        <v>0</v>
      </c>
      <c r="D724" s="427">
        <f t="shared" si="360"/>
        <v>0</v>
      </c>
      <c r="E724" s="427">
        <f t="shared" si="360"/>
        <v>0</v>
      </c>
    </row>
    <row r="725" spans="1:5" customFormat="1" ht="15" hidden="1" x14ac:dyDescent="0.25">
      <c r="A725" s="436">
        <v>3121</v>
      </c>
      <c r="B725" s="405" t="s">
        <v>7</v>
      </c>
      <c r="C725" s="406"/>
      <c r="D725" s="406"/>
      <c r="E725" s="406"/>
    </row>
    <row r="726" spans="1:5" customFormat="1" ht="15" x14ac:dyDescent="0.25">
      <c r="A726" s="510">
        <v>313</v>
      </c>
      <c r="B726" s="511" t="s">
        <v>8</v>
      </c>
      <c r="C726" s="427">
        <f t="shared" ref="C726:D726" si="361">SUM(C727:C729)</f>
        <v>8000</v>
      </c>
      <c r="D726" s="427">
        <f t="shared" si="361"/>
        <v>4000</v>
      </c>
      <c r="E726" s="427">
        <f t="shared" ref="E726" si="362">SUM(E727:E729)</f>
        <v>0</v>
      </c>
    </row>
    <row r="727" spans="1:5" customFormat="1" ht="15" hidden="1" x14ac:dyDescent="0.25">
      <c r="A727" s="436">
        <v>3131</v>
      </c>
      <c r="B727" s="405" t="s">
        <v>9</v>
      </c>
      <c r="C727" s="406"/>
      <c r="D727" s="406"/>
      <c r="E727" s="406"/>
    </row>
    <row r="728" spans="1:5" customFormat="1" ht="15" x14ac:dyDescent="0.25">
      <c r="A728" s="436">
        <v>3132</v>
      </c>
      <c r="B728" s="405" t="s">
        <v>10</v>
      </c>
      <c r="C728" s="406">
        <v>8000</v>
      </c>
      <c r="D728" s="406">
        <v>4000</v>
      </c>
      <c r="E728" s="406"/>
    </row>
    <row r="729" spans="1:5" customFormat="1" ht="15" hidden="1" x14ac:dyDescent="0.25">
      <c r="A729" s="436">
        <v>3133</v>
      </c>
      <c r="B729" s="405" t="s">
        <v>11</v>
      </c>
      <c r="C729" s="406"/>
      <c r="D729" s="406"/>
      <c r="E729" s="406"/>
    </row>
    <row r="730" spans="1:5" customFormat="1" ht="15" x14ac:dyDescent="0.25">
      <c r="A730" s="510">
        <v>321</v>
      </c>
      <c r="B730" s="511" t="s">
        <v>12</v>
      </c>
      <c r="C730" s="427">
        <f t="shared" ref="C730:D730" si="363">SUM(C731:C734)</f>
        <v>57000</v>
      </c>
      <c r="D730" s="427">
        <f t="shared" si="363"/>
        <v>29000</v>
      </c>
      <c r="E730" s="427">
        <f t="shared" ref="E730" si="364">SUM(E731:E734)</f>
        <v>0</v>
      </c>
    </row>
    <row r="731" spans="1:5" customFormat="1" ht="15" x14ac:dyDescent="0.25">
      <c r="A731" s="436">
        <v>3211</v>
      </c>
      <c r="B731" s="405" t="s">
        <v>13</v>
      </c>
      <c r="C731" s="406">
        <v>13000</v>
      </c>
      <c r="D731" s="406">
        <v>8000</v>
      </c>
      <c r="E731" s="406"/>
    </row>
    <row r="732" spans="1:5" customFormat="1" ht="25.5" x14ac:dyDescent="0.25">
      <c r="A732" s="436">
        <v>3212</v>
      </c>
      <c r="B732" s="405" t="s">
        <v>14</v>
      </c>
      <c r="C732" s="406">
        <v>40000</v>
      </c>
      <c r="D732" s="406">
        <v>18000</v>
      </c>
      <c r="E732" s="406"/>
    </row>
    <row r="733" spans="1:5" customFormat="1" ht="15" x14ac:dyDescent="0.25">
      <c r="A733" s="436">
        <v>3213</v>
      </c>
      <c r="B733" s="405" t="s">
        <v>15</v>
      </c>
      <c r="C733" s="406">
        <v>4000</v>
      </c>
      <c r="D733" s="406">
        <v>3000</v>
      </c>
      <c r="E733" s="406"/>
    </row>
    <row r="734" spans="1:5" customFormat="1" ht="15" hidden="1" x14ac:dyDescent="0.25">
      <c r="A734" s="436">
        <v>3214</v>
      </c>
      <c r="B734" s="405" t="s">
        <v>122</v>
      </c>
      <c r="C734" s="406"/>
      <c r="D734" s="406"/>
      <c r="E734" s="406"/>
    </row>
    <row r="735" spans="1:5" customFormat="1" ht="15" x14ac:dyDescent="0.25">
      <c r="A735" s="510">
        <v>322</v>
      </c>
      <c r="B735" s="511" t="s">
        <v>16</v>
      </c>
      <c r="C735" s="427">
        <f t="shared" ref="C735:D735" si="365">SUM(C736:C740)</f>
        <v>40000</v>
      </c>
      <c r="D735" s="427">
        <f t="shared" si="365"/>
        <v>23000</v>
      </c>
      <c r="E735" s="427">
        <f t="shared" ref="E735" si="366">SUM(E736:E740)</f>
        <v>0</v>
      </c>
    </row>
    <row r="736" spans="1:5" customFormat="1" ht="15" x14ac:dyDescent="0.25">
      <c r="A736" s="436">
        <v>3221</v>
      </c>
      <c r="B736" s="405" t="s">
        <v>17</v>
      </c>
      <c r="C736" s="406">
        <v>2000</v>
      </c>
      <c r="D736" s="406">
        <v>2000</v>
      </c>
      <c r="E736" s="406"/>
    </row>
    <row r="737" spans="1:5" customFormat="1" ht="15" hidden="1" x14ac:dyDescent="0.25">
      <c r="A737" s="436">
        <v>3222</v>
      </c>
      <c r="B737" s="590" t="s">
        <v>18</v>
      </c>
      <c r="C737" s="406"/>
      <c r="D737" s="406"/>
      <c r="E737" s="406"/>
    </row>
    <row r="738" spans="1:5" customFormat="1" ht="15" x14ac:dyDescent="0.25">
      <c r="A738" s="436">
        <v>3223</v>
      </c>
      <c r="B738" s="405" t="s">
        <v>19</v>
      </c>
      <c r="C738" s="406">
        <v>26000</v>
      </c>
      <c r="D738" s="406">
        <v>13000</v>
      </c>
      <c r="E738" s="406"/>
    </row>
    <row r="739" spans="1:5" customFormat="1" ht="15" hidden="1" x14ac:dyDescent="0.25">
      <c r="A739" s="417">
        <v>3224</v>
      </c>
      <c r="B739" s="548" t="s">
        <v>113</v>
      </c>
      <c r="C739" s="428"/>
      <c r="D739" s="428"/>
      <c r="E739" s="428"/>
    </row>
    <row r="740" spans="1:5" customFormat="1" ht="15" x14ac:dyDescent="0.25">
      <c r="A740" s="436">
        <v>3225</v>
      </c>
      <c r="B740" s="405" t="s">
        <v>21</v>
      </c>
      <c r="C740" s="406">
        <v>12000</v>
      </c>
      <c r="D740" s="406">
        <v>8000</v>
      </c>
      <c r="E740" s="406"/>
    </row>
    <row r="741" spans="1:5" customFormat="1" ht="15" x14ac:dyDescent="0.25">
      <c r="A741" s="510">
        <v>323</v>
      </c>
      <c r="B741" s="511" t="s">
        <v>23</v>
      </c>
      <c r="C741" s="427">
        <f t="shared" ref="C741:D741" si="367">SUM(C742:C750)</f>
        <v>614000</v>
      </c>
      <c r="D741" s="427">
        <f t="shared" si="367"/>
        <v>315000</v>
      </c>
      <c r="E741" s="427">
        <f t="shared" ref="E741" si="368">SUM(E742:E750)</f>
        <v>0</v>
      </c>
    </row>
    <row r="742" spans="1:5" customFormat="1" ht="15" x14ac:dyDescent="0.25">
      <c r="A742" s="436">
        <v>3231</v>
      </c>
      <c r="B742" s="405" t="s">
        <v>24</v>
      </c>
      <c r="C742" s="406">
        <v>54000</v>
      </c>
      <c r="D742" s="406">
        <v>28000</v>
      </c>
      <c r="E742" s="406"/>
    </row>
    <row r="743" spans="1:5" customFormat="1" ht="15" x14ac:dyDescent="0.25">
      <c r="A743" s="436">
        <v>3232</v>
      </c>
      <c r="B743" s="405" t="s">
        <v>25</v>
      </c>
      <c r="C743" s="406">
        <v>93000</v>
      </c>
      <c r="D743" s="406">
        <v>40000</v>
      </c>
      <c r="E743" s="406"/>
    </row>
    <row r="744" spans="1:5" customFormat="1" ht="15" x14ac:dyDescent="0.25">
      <c r="A744" s="436">
        <v>3233</v>
      </c>
      <c r="B744" s="405" t="s">
        <v>26</v>
      </c>
      <c r="C744" s="406">
        <v>9000</v>
      </c>
      <c r="D744" s="406">
        <v>6000</v>
      </c>
      <c r="E744" s="406"/>
    </row>
    <row r="745" spans="1:5" customFormat="1" ht="15" x14ac:dyDescent="0.25">
      <c r="A745" s="436">
        <v>3234</v>
      </c>
      <c r="B745" s="405" t="s">
        <v>27</v>
      </c>
      <c r="C745" s="406">
        <v>14000</v>
      </c>
      <c r="D745" s="406">
        <v>10000</v>
      </c>
      <c r="E745" s="406"/>
    </row>
    <row r="746" spans="1:5" customFormat="1" ht="15" hidden="1" x14ac:dyDescent="0.25">
      <c r="A746" s="436">
        <v>3235</v>
      </c>
      <c r="B746" s="405" t="s">
        <v>28</v>
      </c>
      <c r="C746" s="406"/>
      <c r="D746" s="406"/>
      <c r="E746" s="406"/>
    </row>
    <row r="747" spans="1:5" customFormat="1" ht="15" x14ac:dyDescent="0.25">
      <c r="A747" s="436">
        <v>3236</v>
      </c>
      <c r="B747" s="405" t="s">
        <v>29</v>
      </c>
      <c r="C747" s="406">
        <v>7000</v>
      </c>
      <c r="D747" s="406">
        <v>4000</v>
      </c>
      <c r="E747" s="406"/>
    </row>
    <row r="748" spans="1:5" customFormat="1" ht="15" x14ac:dyDescent="0.25">
      <c r="A748" s="436">
        <v>3237</v>
      </c>
      <c r="B748" s="405" t="s">
        <v>30</v>
      </c>
      <c r="C748" s="406">
        <v>52000</v>
      </c>
      <c r="D748" s="406">
        <v>25000</v>
      </c>
      <c r="E748" s="406"/>
    </row>
    <row r="749" spans="1:5" customFormat="1" ht="15" x14ac:dyDescent="0.25">
      <c r="A749" s="436">
        <v>3238</v>
      </c>
      <c r="B749" s="405" t="s">
        <v>70</v>
      </c>
      <c r="C749" s="406">
        <v>265000</v>
      </c>
      <c r="D749" s="406">
        <v>120000</v>
      </c>
      <c r="E749" s="406"/>
    </row>
    <row r="750" spans="1:5" customFormat="1" ht="15" x14ac:dyDescent="0.25">
      <c r="A750" s="436">
        <v>3239</v>
      </c>
      <c r="B750" s="405" t="s">
        <v>31</v>
      </c>
      <c r="C750" s="406">
        <v>120000</v>
      </c>
      <c r="D750" s="406">
        <v>82000</v>
      </c>
      <c r="E750" s="406"/>
    </row>
    <row r="751" spans="1:5" customFormat="1" ht="25.5" customHeight="1" x14ac:dyDescent="0.25">
      <c r="A751" s="433" t="s">
        <v>169</v>
      </c>
      <c r="B751" s="432" t="s">
        <v>32</v>
      </c>
      <c r="C751" s="427">
        <f t="shared" ref="C751:E751" si="369">SUM(C752)</f>
        <v>106000</v>
      </c>
      <c r="D751" s="427">
        <f t="shared" si="369"/>
        <v>80000</v>
      </c>
      <c r="E751" s="427">
        <f t="shared" si="369"/>
        <v>0</v>
      </c>
    </row>
    <row r="752" spans="1:5" customFormat="1" ht="15" x14ac:dyDescent="0.25">
      <c r="A752" s="408" t="s">
        <v>170</v>
      </c>
      <c r="B752" s="431" t="s">
        <v>32</v>
      </c>
      <c r="C752" s="406">
        <v>106000</v>
      </c>
      <c r="D752" s="406">
        <v>80000</v>
      </c>
      <c r="E752" s="406"/>
    </row>
    <row r="753" spans="1:5" customFormat="1" ht="15" hidden="1" x14ac:dyDescent="0.25">
      <c r="A753" s="574" t="s">
        <v>171</v>
      </c>
      <c r="B753" s="574" t="s">
        <v>33</v>
      </c>
      <c r="C753" s="578">
        <f t="shared" ref="C753:E753" si="370">SUM(C754:C755)</f>
        <v>0</v>
      </c>
      <c r="D753" s="578">
        <f t="shared" si="370"/>
        <v>0</v>
      </c>
      <c r="E753" s="578">
        <f t="shared" si="370"/>
        <v>0</v>
      </c>
    </row>
    <row r="754" spans="1:5" customFormat="1" ht="15" hidden="1" x14ac:dyDescent="0.25">
      <c r="A754" s="437" t="s">
        <v>173</v>
      </c>
      <c r="B754" s="528" t="s">
        <v>36</v>
      </c>
      <c r="C754" s="428"/>
      <c r="D754" s="428"/>
      <c r="E754" s="428"/>
    </row>
    <row r="755" spans="1:5" customFormat="1" ht="15" hidden="1" x14ac:dyDescent="0.25">
      <c r="A755" s="437">
        <v>3299</v>
      </c>
      <c r="B755" s="528" t="s">
        <v>33</v>
      </c>
      <c r="C755" s="428"/>
      <c r="D755" s="428"/>
      <c r="E755" s="428"/>
    </row>
    <row r="756" spans="1:5" customFormat="1" ht="25.5" x14ac:dyDescent="0.25">
      <c r="A756" s="549">
        <v>369</v>
      </c>
      <c r="B756" s="550" t="s">
        <v>244</v>
      </c>
      <c r="C756" s="578">
        <f t="shared" ref="C756:E756" si="371">SUM(C757)</f>
        <v>1990000</v>
      </c>
      <c r="D756" s="578">
        <f t="shared" si="371"/>
        <v>709000</v>
      </c>
      <c r="E756" s="578">
        <f t="shared" si="371"/>
        <v>0</v>
      </c>
    </row>
    <row r="757" spans="1:5" customFormat="1" ht="25.5" x14ac:dyDescent="0.25">
      <c r="A757" s="437">
        <v>3693</v>
      </c>
      <c r="B757" s="528" t="s">
        <v>385</v>
      </c>
      <c r="C757" s="428">
        <v>1990000</v>
      </c>
      <c r="D757" s="428">
        <v>709000</v>
      </c>
      <c r="E757" s="428"/>
    </row>
    <row r="758" spans="1:5" customFormat="1" ht="15" x14ac:dyDescent="0.25">
      <c r="A758" s="510">
        <v>381</v>
      </c>
      <c r="B758" s="511" t="s">
        <v>46</v>
      </c>
      <c r="C758" s="427">
        <f t="shared" ref="C758:E758" si="372">SUM(C759)</f>
        <v>147000</v>
      </c>
      <c r="D758" s="427">
        <f t="shared" si="372"/>
        <v>31000</v>
      </c>
      <c r="E758" s="427">
        <f t="shared" si="372"/>
        <v>0</v>
      </c>
    </row>
    <row r="759" spans="1:5" customFormat="1" ht="15" x14ac:dyDescent="0.25">
      <c r="A759" s="436">
        <v>3813</v>
      </c>
      <c r="B759" s="531" t="s">
        <v>120</v>
      </c>
      <c r="C759" s="428">
        <v>147000</v>
      </c>
      <c r="D759" s="428">
        <v>31000</v>
      </c>
      <c r="E759" s="428"/>
    </row>
    <row r="760" spans="1:5" customFormat="1" ht="15" x14ac:dyDescent="0.25">
      <c r="A760" s="433">
        <v>421</v>
      </c>
      <c r="B760" s="432" t="s">
        <v>51</v>
      </c>
      <c r="C760" s="427">
        <f t="shared" ref="C760:D760" si="373">SUM(C762)</f>
        <v>118000</v>
      </c>
      <c r="D760" s="427">
        <f t="shared" si="373"/>
        <v>68000</v>
      </c>
      <c r="E760" s="427">
        <f t="shared" ref="E760" si="374">SUM(E762)</f>
        <v>0</v>
      </c>
    </row>
    <row r="761" spans="1:5" s="49" customFormat="1" ht="15" hidden="1" x14ac:dyDescent="0.25">
      <c r="A761" s="409">
        <v>4211</v>
      </c>
      <c r="B761" s="431" t="s">
        <v>226</v>
      </c>
      <c r="C761" s="406"/>
      <c r="D761" s="406"/>
      <c r="E761" s="406"/>
    </row>
    <row r="762" spans="1:5" customFormat="1" ht="15" x14ac:dyDescent="0.25">
      <c r="A762" s="408">
        <v>4212</v>
      </c>
      <c r="B762" s="431" t="s">
        <v>52</v>
      </c>
      <c r="C762" s="406">
        <v>118000</v>
      </c>
      <c r="D762" s="406">
        <v>68000</v>
      </c>
      <c r="E762" s="406"/>
    </row>
    <row r="763" spans="1:5" customFormat="1" ht="15" x14ac:dyDescent="0.25">
      <c r="A763" s="433">
        <v>422</v>
      </c>
      <c r="B763" s="432" t="s">
        <v>53</v>
      </c>
      <c r="C763" s="427">
        <f t="shared" ref="C763:D763" si="375">SUM(C764:C769)</f>
        <v>384000</v>
      </c>
      <c r="D763" s="427">
        <f t="shared" si="375"/>
        <v>156000</v>
      </c>
      <c r="E763" s="427">
        <f t="shared" ref="E763" si="376">SUM(E764:E769)</f>
        <v>0</v>
      </c>
    </row>
    <row r="764" spans="1:5" customFormat="1" ht="15" x14ac:dyDescent="0.25">
      <c r="A764" s="408">
        <v>4221</v>
      </c>
      <c r="B764" s="431" t="s">
        <v>54</v>
      </c>
      <c r="C764" s="406">
        <v>79000</v>
      </c>
      <c r="D764" s="406">
        <v>28000</v>
      </c>
      <c r="E764" s="406"/>
    </row>
    <row r="765" spans="1:5" customFormat="1" ht="15" x14ac:dyDescent="0.25">
      <c r="A765" s="408">
        <v>4222</v>
      </c>
      <c r="B765" s="431" t="s">
        <v>58</v>
      </c>
      <c r="C765" s="406">
        <v>109000</v>
      </c>
      <c r="D765" s="406">
        <v>57000</v>
      </c>
      <c r="E765" s="406"/>
    </row>
    <row r="766" spans="1:5" customFormat="1" ht="15" x14ac:dyDescent="0.25">
      <c r="A766" s="408">
        <v>4223</v>
      </c>
      <c r="B766" s="431" t="s">
        <v>59</v>
      </c>
      <c r="C766" s="406">
        <v>160000</v>
      </c>
      <c r="D766" s="406">
        <v>53000</v>
      </c>
      <c r="E766" s="406"/>
    </row>
    <row r="767" spans="1:5" customFormat="1" ht="15" x14ac:dyDescent="0.25">
      <c r="A767" s="408">
        <v>4224</v>
      </c>
      <c r="B767" s="431" t="s">
        <v>288</v>
      </c>
      <c r="C767" s="406">
        <v>6000</v>
      </c>
      <c r="D767" s="406">
        <v>4000</v>
      </c>
      <c r="E767" s="406"/>
    </row>
    <row r="768" spans="1:5" customFormat="1" ht="14.25" customHeight="1" x14ac:dyDescent="0.25">
      <c r="A768" s="408">
        <v>4225</v>
      </c>
      <c r="B768" s="431" t="s">
        <v>106</v>
      </c>
      <c r="C768" s="406">
        <v>30000</v>
      </c>
      <c r="D768" s="406">
        <v>14000</v>
      </c>
      <c r="E768" s="406"/>
    </row>
    <row r="769" spans="1:5" customFormat="1" ht="15" hidden="1" x14ac:dyDescent="0.25">
      <c r="A769" s="408" t="s">
        <v>181</v>
      </c>
      <c r="B769" s="431" t="s">
        <v>60</v>
      </c>
      <c r="C769" s="406"/>
      <c r="D769" s="406"/>
      <c r="E769" s="406"/>
    </row>
    <row r="770" spans="1:5" customFormat="1" ht="15" x14ac:dyDescent="0.25">
      <c r="A770" s="433">
        <v>423</v>
      </c>
      <c r="B770" s="432" t="s">
        <v>61</v>
      </c>
      <c r="C770" s="427">
        <f t="shared" ref="C770:E770" si="377">SUM(C771:C771)</f>
        <v>6000</v>
      </c>
      <c r="D770" s="427">
        <f t="shared" si="377"/>
        <v>6000</v>
      </c>
      <c r="E770" s="427">
        <f t="shared" si="377"/>
        <v>0</v>
      </c>
    </row>
    <row r="771" spans="1:5" customFormat="1" ht="15" x14ac:dyDescent="0.25">
      <c r="A771" s="408">
        <v>4231</v>
      </c>
      <c r="B771" s="431" t="s">
        <v>62</v>
      </c>
      <c r="C771" s="406">
        <v>6000</v>
      </c>
      <c r="D771" s="406">
        <v>6000</v>
      </c>
      <c r="E771" s="406"/>
    </row>
    <row r="772" spans="1:5" customFormat="1" ht="15" x14ac:dyDescent="0.25">
      <c r="A772" s="433">
        <v>451</v>
      </c>
      <c r="B772" s="432" t="s">
        <v>55</v>
      </c>
      <c r="C772" s="427">
        <f t="shared" ref="C772:E772" si="378">SUM(C773)</f>
        <v>1200000</v>
      </c>
      <c r="D772" s="427">
        <f t="shared" si="378"/>
        <v>133000</v>
      </c>
      <c r="E772" s="427">
        <f t="shared" si="378"/>
        <v>0</v>
      </c>
    </row>
    <row r="773" spans="1:5" customFormat="1" ht="12.75" customHeight="1" x14ac:dyDescent="0.25">
      <c r="A773" s="408">
        <v>4511</v>
      </c>
      <c r="B773" s="431" t="s">
        <v>55</v>
      </c>
      <c r="C773" s="406">
        <v>1200000</v>
      </c>
      <c r="D773" s="406">
        <v>133000</v>
      </c>
      <c r="E773" s="406"/>
    </row>
    <row r="774" spans="1:5" customFormat="1" ht="46.5" hidden="1" customHeight="1" x14ac:dyDescent="0.25">
      <c r="A774" s="522" t="s">
        <v>265</v>
      </c>
      <c r="B774" s="523" t="s">
        <v>266</v>
      </c>
      <c r="C774" s="524">
        <f t="shared" ref="C774:E774" si="379">SUM(C775)</f>
        <v>0</v>
      </c>
      <c r="D774" s="524">
        <f t="shared" si="379"/>
        <v>0</v>
      </c>
      <c r="E774" s="524">
        <f t="shared" si="379"/>
        <v>0</v>
      </c>
    </row>
    <row r="775" spans="1:5" customFormat="1" ht="15" hidden="1" customHeight="1" x14ac:dyDescent="0.25">
      <c r="A775" s="508" t="s">
        <v>119</v>
      </c>
      <c r="B775" s="508"/>
      <c r="C775" s="512">
        <f t="shared" ref="C775:D775" si="380">SUM(C776,C779)</f>
        <v>0</v>
      </c>
      <c r="D775" s="512">
        <f t="shared" si="380"/>
        <v>0</v>
      </c>
      <c r="E775" s="512">
        <f t="shared" ref="E775" si="381">SUM(E776,E779)</f>
        <v>0</v>
      </c>
    </row>
    <row r="776" spans="1:5" customFormat="1" ht="15" hidden="1" x14ac:dyDescent="0.25">
      <c r="A776" s="510">
        <v>323</v>
      </c>
      <c r="B776" s="511" t="s">
        <v>23</v>
      </c>
      <c r="C776" s="427">
        <f t="shared" ref="C776:D776" si="382">SUM(C777:C778)</f>
        <v>0</v>
      </c>
      <c r="D776" s="427">
        <f t="shared" si="382"/>
        <v>0</v>
      </c>
      <c r="E776" s="427">
        <f t="shared" ref="E776" si="383">SUM(E777:E778)</f>
        <v>0</v>
      </c>
    </row>
    <row r="777" spans="1:5" customFormat="1" ht="15" hidden="1" x14ac:dyDescent="0.25">
      <c r="A777" s="436">
        <v>3231</v>
      </c>
      <c r="B777" s="405" t="s">
        <v>24</v>
      </c>
      <c r="C777" s="406"/>
      <c r="D777" s="406"/>
      <c r="E777" s="406"/>
    </row>
    <row r="778" spans="1:5" customFormat="1" ht="15" hidden="1" x14ac:dyDescent="0.25">
      <c r="A778" s="408">
        <v>3235</v>
      </c>
      <c r="B778" s="431" t="s">
        <v>28</v>
      </c>
      <c r="C778" s="406"/>
      <c r="D778" s="406"/>
      <c r="E778" s="406"/>
    </row>
    <row r="779" spans="1:5" customFormat="1" ht="15" hidden="1" x14ac:dyDescent="0.25">
      <c r="A779" s="510">
        <v>329</v>
      </c>
      <c r="B779" s="511" t="s">
        <v>33</v>
      </c>
      <c r="C779" s="427">
        <f t="shared" ref="C779:E779" si="384">SUM(C780)</f>
        <v>0</v>
      </c>
      <c r="D779" s="427">
        <f t="shared" si="384"/>
        <v>0</v>
      </c>
      <c r="E779" s="427">
        <f t="shared" si="384"/>
        <v>0</v>
      </c>
    </row>
    <row r="780" spans="1:5" customFormat="1" ht="15" hidden="1" x14ac:dyDescent="0.25">
      <c r="A780" s="408">
        <v>3299</v>
      </c>
      <c r="B780" s="431" t="s">
        <v>33</v>
      </c>
      <c r="C780" s="406"/>
      <c r="D780" s="406"/>
      <c r="E780" s="406"/>
    </row>
    <row r="781" spans="1:5" customFormat="1" ht="64.5" hidden="1" customHeight="1" x14ac:dyDescent="0.25">
      <c r="A781" s="522" t="s">
        <v>267</v>
      </c>
      <c r="B781" s="523" t="s">
        <v>268</v>
      </c>
      <c r="C781" s="524">
        <f t="shared" ref="C781:E781" si="385">SUM(C782)</f>
        <v>0</v>
      </c>
      <c r="D781" s="524">
        <f t="shared" si="385"/>
        <v>0</v>
      </c>
      <c r="E781" s="524">
        <f t="shared" si="385"/>
        <v>0</v>
      </c>
    </row>
    <row r="782" spans="1:5" customFormat="1" ht="18" hidden="1" customHeight="1" x14ac:dyDescent="0.25">
      <c r="A782" s="508" t="s">
        <v>119</v>
      </c>
      <c r="B782" s="508"/>
      <c r="C782" s="512">
        <f t="shared" ref="C782:D782" si="386">SUM(C783,C786,C790,C794,C801,C809,C811,C816)</f>
        <v>0</v>
      </c>
      <c r="D782" s="512">
        <f t="shared" si="386"/>
        <v>0</v>
      </c>
      <c r="E782" s="512">
        <f t="shared" ref="E782" si="387">SUM(E783,E786,E790,E794,E801,E809,E811,E816)</f>
        <v>0</v>
      </c>
    </row>
    <row r="783" spans="1:5" customFormat="1" ht="15" hidden="1" x14ac:dyDescent="0.25">
      <c r="A783" s="510">
        <v>311</v>
      </c>
      <c r="B783" s="511" t="s">
        <v>4</v>
      </c>
      <c r="C783" s="427">
        <f t="shared" ref="C783:D783" si="388">SUM(C784:C785)</f>
        <v>0</v>
      </c>
      <c r="D783" s="427">
        <f t="shared" si="388"/>
        <v>0</v>
      </c>
      <c r="E783" s="427">
        <f t="shared" ref="E783" si="389">SUM(E784:E785)</f>
        <v>0</v>
      </c>
    </row>
    <row r="784" spans="1:5" customFormat="1" ht="15" hidden="1" x14ac:dyDescent="0.25">
      <c r="A784" s="436">
        <v>3111</v>
      </c>
      <c r="B784" s="405" t="s">
        <v>5</v>
      </c>
      <c r="C784" s="406"/>
      <c r="D784" s="406"/>
      <c r="E784" s="406"/>
    </row>
    <row r="785" spans="1:5" customFormat="1" ht="15" hidden="1" x14ac:dyDescent="0.25">
      <c r="A785" s="436">
        <v>3113</v>
      </c>
      <c r="B785" s="405" t="s">
        <v>6</v>
      </c>
      <c r="C785" s="406"/>
      <c r="D785" s="406"/>
      <c r="E785" s="406"/>
    </row>
    <row r="786" spans="1:5" customFormat="1" ht="15" hidden="1" x14ac:dyDescent="0.25">
      <c r="A786" s="510">
        <v>313</v>
      </c>
      <c r="B786" s="511" t="s">
        <v>8</v>
      </c>
      <c r="C786" s="427">
        <f t="shared" ref="C786:D786" si="390">SUM(C787:C789)</f>
        <v>0</v>
      </c>
      <c r="D786" s="427">
        <f t="shared" si="390"/>
        <v>0</v>
      </c>
      <c r="E786" s="427">
        <f t="shared" ref="E786" si="391">SUM(E787:E789)</f>
        <v>0</v>
      </c>
    </row>
    <row r="787" spans="1:5" customFormat="1" ht="15" hidden="1" x14ac:dyDescent="0.25">
      <c r="A787" s="436">
        <v>3131</v>
      </c>
      <c r="B787" s="405" t="s">
        <v>9</v>
      </c>
      <c r="C787" s="406"/>
      <c r="D787" s="406"/>
      <c r="E787" s="406"/>
    </row>
    <row r="788" spans="1:5" customFormat="1" ht="15" hidden="1" x14ac:dyDescent="0.25">
      <c r="A788" s="436">
        <v>3132</v>
      </c>
      <c r="B788" s="405" t="s">
        <v>10</v>
      </c>
      <c r="C788" s="406"/>
      <c r="D788" s="406"/>
      <c r="E788" s="406"/>
    </row>
    <row r="789" spans="1:5" customFormat="1" ht="15" hidden="1" x14ac:dyDescent="0.25">
      <c r="A789" s="436">
        <v>3133</v>
      </c>
      <c r="B789" s="405" t="s">
        <v>11</v>
      </c>
      <c r="C789" s="406"/>
      <c r="D789" s="406"/>
      <c r="E789" s="406"/>
    </row>
    <row r="790" spans="1:5" customFormat="1" ht="13.5" hidden="1" customHeight="1" x14ac:dyDescent="0.25">
      <c r="A790" s="510">
        <v>321</v>
      </c>
      <c r="B790" s="511" t="s">
        <v>12</v>
      </c>
      <c r="C790" s="427">
        <f t="shared" ref="C790:D790" si="392">SUM(C791:C793)</f>
        <v>0</v>
      </c>
      <c r="D790" s="427">
        <f t="shared" si="392"/>
        <v>0</v>
      </c>
      <c r="E790" s="427">
        <f t="shared" ref="E790" si="393">SUM(E791:E793)</f>
        <v>0</v>
      </c>
    </row>
    <row r="791" spans="1:5" customFormat="1" ht="15" hidden="1" x14ac:dyDescent="0.25">
      <c r="A791" s="436">
        <v>3211</v>
      </c>
      <c r="B791" s="405" t="s">
        <v>13</v>
      </c>
      <c r="C791" s="406"/>
      <c r="D791" s="406"/>
      <c r="E791" s="406"/>
    </row>
    <row r="792" spans="1:5" customFormat="1" ht="25.5" hidden="1" x14ac:dyDescent="0.25">
      <c r="A792" s="436">
        <v>3212</v>
      </c>
      <c r="B792" s="405" t="s">
        <v>14</v>
      </c>
      <c r="C792" s="406"/>
      <c r="D792" s="406"/>
      <c r="E792" s="406"/>
    </row>
    <row r="793" spans="1:5" customFormat="1" ht="15" hidden="1" x14ac:dyDescent="0.25">
      <c r="A793" s="436">
        <v>3213</v>
      </c>
      <c r="B793" s="405" t="s">
        <v>15</v>
      </c>
      <c r="C793" s="406"/>
      <c r="D793" s="406"/>
      <c r="E793" s="406"/>
    </row>
    <row r="794" spans="1:5" customFormat="1" ht="15" hidden="1" x14ac:dyDescent="0.25">
      <c r="A794" s="510">
        <v>322</v>
      </c>
      <c r="B794" s="511" t="s">
        <v>16</v>
      </c>
      <c r="C794" s="427">
        <f t="shared" ref="C794:D794" si="394">SUM(C795:C800)</f>
        <v>0</v>
      </c>
      <c r="D794" s="427">
        <f t="shared" si="394"/>
        <v>0</v>
      </c>
      <c r="E794" s="427">
        <f t="shared" ref="E794" si="395">SUM(E795:E800)</f>
        <v>0</v>
      </c>
    </row>
    <row r="795" spans="1:5" customFormat="1" ht="15" hidden="1" x14ac:dyDescent="0.25">
      <c r="A795" s="436">
        <v>3221</v>
      </c>
      <c r="B795" s="405" t="s">
        <v>17</v>
      </c>
      <c r="C795" s="406"/>
      <c r="D795" s="406"/>
      <c r="E795" s="406"/>
    </row>
    <row r="796" spans="1:5" customFormat="1" ht="15" hidden="1" x14ac:dyDescent="0.25">
      <c r="A796" s="436">
        <v>3222</v>
      </c>
      <c r="B796" s="405" t="s">
        <v>18</v>
      </c>
      <c r="C796" s="406"/>
      <c r="D796" s="406"/>
      <c r="E796" s="406"/>
    </row>
    <row r="797" spans="1:5" customFormat="1" ht="15" hidden="1" x14ac:dyDescent="0.25">
      <c r="A797" s="436">
        <v>3223</v>
      </c>
      <c r="B797" s="405" t="s">
        <v>19</v>
      </c>
      <c r="C797" s="406"/>
      <c r="D797" s="406"/>
      <c r="E797" s="406"/>
    </row>
    <row r="798" spans="1:5" customFormat="1" ht="24.75" hidden="1" customHeight="1" x14ac:dyDescent="0.25">
      <c r="A798" s="436">
        <v>3224</v>
      </c>
      <c r="B798" s="405" t="s">
        <v>113</v>
      </c>
      <c r="C798" s="406"/>
      <c r="D798" s="406"/>
      <c r="E798" s="406"/>
    </row>
    <row r="799" spans="1:5" customFormat="1" ht="13.5" hidden="1" customHeight="1" x14ac:dyDescent="0.25">
      <c r="A799" s="436">
        <v>3225</v>
      </c>
      <c r="B799" s="405" t="s">
        <v>21</v>
      </c>
      <c r="C799" s="406"/>
      <c r="D799" s="406"/>
      <c r="E799" s="406"/>
    </row>
    <row r="800" spans="1:5" customFormat="1" ht="15" hidden="1" x14ac:dyDescent="0.25">
      <c r="A800" s="436">
        <v>3227</v>
      </c>
      <c r="B800" s="405" t="s">
        <v>22</v>
      </c>
      <c r="C800" s="406"/>
      <c r="D800" s="406"/>
      <c r="E800" s="406"/>
    </row>
    <row r="801" spans="1:5" customFormat="1" ht="15" hidden="1" x14ac:dyDescent="0.25">
      <c r="A801" s="510">
        <v>323</v>
      </c>
      <c r="B801" s="511" t="s">
        <v>23</v>
      </c>
      <c r="C801" s="427">
        <f t="shared" ref="C801:D801" si="396">SUM(C802:C808)</f>
        <v>0</v>
      </c>
      <c r="D801" s="427">
        <f t="shared" si="396"/>
        <v>0</v>
      </c>
      <c r="E801" s="427">
        <f t="shared" ref="E801" si="397">SUM(E802:E808)</f>
        <v>0</v>
      </c>
    </row>
    <row r="802" spans="1:5" customFormat="1" ht="15" hidden="1" x14ac:dyDescent="0.25">
      <c r="A802" s="436">
        <v>3231</v>
      </c>
      <c r="B802" s="405" t="s">
        <v>24</v>
      </c>
      <c r="C802" s="427"/>
      <c r="D802" s="427"/>
      <c r="E802" s="427"/>
    </row>
    <row r="803" spans="1:5" customFormat="1" ht="14.25" hidden="1" customHeight="1" x14ac:dyDescent="0.25">
      <c r="A803" s="436">
        <v>3232</v>
      </c>
      <c r="B803" s="405" t="s">
        <v>25</v>
      </c>
      <c r="C803" s="406"/>
      <c r="D803" s="406"/>
      <c r="E803" s="406"/>
    </row>
    <row r="804" spans="1:5" customFormat="1" ht="14.25" hidden="1" customHeight="1" x14ac:dyDescent="0.25">
      <c r="A804" s="436">
        <v>3234</v>
      </c>
      <c r="B804" s="405" t="s">
        <v>27</v>
      </c>
      <c r="C804" s="406"/>
      <c r="D804" s="406"/>
      <c r="E804" s="406"/>
    </row>
    <row r="805" spans="1:5" customFormat="1" ht="15" hidden="1" x14ac:dyDescent="0.25">
      <c r="A805" s="436">
        <v>3235</v>
      </c>
      <c r="B805" s="405" t="s">
        <v>28</v>
      </c>
      <c r="C805" s="406"/>
      <c r="D805" s="406"/>
      <c r="E805" s="406"/>
    </row>
    <row r="806" spans="1:5" customFormat="1" ht="15" hidden="1" x14ac:dyDescent="0.25">
      <c r="A806" s="436">
        <v>3236</v>
      </c>
      <c r="B806" s="405" t="s">
        <v>29</v>
      </c>
      <c r="C806" s="406"/>
      <c r="D806" s="406"/>
      <c r="E806" s="406"/>
    </row>
    <row r="807" spans="1:5" customFormat="1" ht="15" hidden="1" x14ac:dyDescent="0.25">
      <c r="A807" s="436">
        <v>3237</v>
      </c>
      <c r="B807" s="405" t="s">
        <v>30</v>
      </c>
      <c r="C807" s="406"/>
      <c r="D807" s="406"/>
      <c r="E807" s="406"/>
    </row>
    <row r="808" spans="1:5" customFormat="1" ht="15" hidden="1" x14ac:dyDescent="0.25">
      <c r="A808" s="436">
        <v>3239</v>
      </c>
      <c r="B808" s="405" t="s">
        <v>31</v>
      </c>
      <c r="C808" s="406"/>
      <c r="D808" s="406"/>
      <c r="E808" s="406"/>
    </row>
    <row r="809" spans="1:5" customFormat="1" ht="15" hidden="1" x14ac:dyDescent="0.25">
      <c r="A809" s="529">
        <v>412</v>
      </c>
      <c r="B809" s="562" t="s">
        <v>67</v>
      </c>
      <c r="C809" s="430">
        <f t="shared" ref="C809:E809" si="398">SUM(C810)</f>
        <v>0</v>
      </c>
      <c r="D809" s="430">
        <f t="shared" si="398"/>
        <v>0</v>
      </c>
      <c r="E809" s="430">
        <f t="shared" si="398"/>
        <v>0</v>
      </c>
    </row>
    <row r="810" spans="1:5" customFormat="1" ht="15" hidden="1" x14ac:dyDescent="0.25">
      <c r="A810" s="434">
        <v>4123</v>
      </c>
      <c r="B810" s="435" t="s">
        <v>68</v>
      </c>
      <c r="C810" s="428"/>
      <c r="D810" s="428"/>
      <c r="E810" s="428"/>
    </row>
    <row r="811" spans="1:5" customFormat="1" ht="15" hidden="1" x14ac:dyDescent="0.25">
      <c r="A811" s="529">
        <v>422</v>
      </c>
      <c r="B811" s="562" t="s">
        <v>53</v>
      </c>
      <c r="C811" s="430">
        <f t="shared" ref="C811:D811" si="399">SUM(C812:C815)</f>
        <v>0</v>
      </c>
      <c r="D811" s="430">
        <f t="shared" si="399"/>
        <v>0</v>
      </c>
      <c r="E811" s="430">
        <f t="shared" ref="E811" si="400">SUM(E812:E815)</f>
        <v>0</v>
      </c>
    </row>
    <row r="812" spans="1:5" customFormat="1" ht="15" hidden="1" x14ac:dyDescent="0.25">
      <c r="A812" s="434">
        <v>4221</v>
      </c>
      <c r="B812" s="435" t="s">
        <v>54</v>
      </c>
      <c r="C812" s="428"/>
      <c r="D812" s="428"/>
      <c r="E812" s="428"/>
    </row>
    <row r="813" spans="1:5" customFormat="1" ht="15" hidden="1" x14ac:dyDescent="0.25">
      <c r="A813" s="434">
        <v>4222</v>
      </c>
      <c r="B813" s="435" t="s">
        <v>58</v>
      </c>
      <c r="C813" s="428"/>
      <c r="D813" s="428"/>
      <c r="E813" s="428"/>
    </row>
    <row r="814" spans="1:5" customFormat="1" ht="15" hidden="1" x14ac:dyDescent="0.25">
      <c r="A814" s="434">
        <v>4223</v>
      </c>
      <c r="B814" s="435" t="s">
        <v>59</v>
      </c>
      <c r="C814" s="428"/>
      <c r="D814" s="428"/>
      <c r="E814" s="428"/>
    </row>
    <row r="815" spans="1:5" customFormat="1" ht="15" hidden="1" x14ac:dyDescent="0.25">
      <c r="A815" s="434">
        <v>4227</v>
      </c>
      <c r="B815" s="435" t="s">
        <v>60</v>
      </c>
      <c r="C815" s="428"/>
      <c r="D815" s="428"/>
      <c r="E815" s="428"/>
    </row>
    <row r="816" spans="1:5" s="48" customFormat="1" ht="15" hidden="1" x14ac:dyDescent="0.25">
      <c r="A816" s="529">
        <v>451</v>
      </c>
      <c r="B816" s="568" t="s">
        <v>55</v>
      </c>
      <c r="C816" s="430">
        <f t="shared" ref="C816:E816" si="401">SUM(C817)</f>
        <v>0</v>
      </c>
      <c r="D816" s="430">
        <f t="shared" si="401"/>
        <v>0</v>
      </c>
      <c r="E816" s="430">
        <f t="shared" si="401"/>
        <v>0</v>
      </c>
    </row>
    <row r="817" spans="1:5" customFormat="1" ht="15" hidden="1" x14ac:dyDescent="0.25">
      <c r="A817" s="434">
        <v>4511</v>
      </c>
      <c r="B817" s="435" t="s">
        <v>55</v>
      </c>
      <c r="C817" s="428"/>
      <c r="D817" s="428"/>
      <c r="E817" s="428"/>
    </row>
    <row r="818" spans="1:5" customFormat="1" ht="23.25" customHeight="1" x14ac:dyDescent="0.25">
      <c r="A818" s="522" t="s">
        <v>325</v>
      </c>
      <c r="B818" s="523" t="s">
        <v>302</v>
      </c>
      <c r="C818" s="524">
        <f t="shared" ref="C818:E818" si="402">SUM(C819)</f>
        <v>1247000</v>
      </c>
      <c r="D818" s="524">
        <f t="shared" si="402"/>
        <v>1247000</v>
      </c>
      <c r="E818" s="524">
        <f t="shared" si="402"/>
        <v>1247000</v>
      </c>
    </row>
    <row r="819" spans="1:5" customFormat="1" ht="20.25" customHeight="1" x14ac:dyDescent="0.25">
      <c r="A819" s="591" t="s">
        <v>119</v>
      </c>
      <c r="B819" s="591"/>
      <c r="C819" s="592">
        <f t="shared" ref="C819:D819" si="403">SUM(C820,C823,C826)</f>
        <v>1247000</v>
      </c>
      <c r="D819" s="592">
        <f t="shared" si="403"/>
        <v>1247000</v>
      </c>
      <c r="E819" s="592">
        <f t="shared" ref="E819" si="404">SUM(E820,E823,E826)</f>
        <v>1247000</v>
      </c>
    </row>
    <row r="820" spans="1:5" customFormat="1" ht="15" x14ac:dyDescent="0.25">
      <c r="A820" s="521">
        <v>322</v>
      </c>
      <c r="B820" s="530" t="s">
        <v>16</v>
      </c>
      <c r="C820" s="430">
        <f t="shared" ref="C820:D820" si="405">SUM(C821:C822)</f>
        <v>292000</v>
      </c>
      <c r="D820" s="430">
        <f t="shared" si="405"/>
        <v>292000</v>
      </c>
      <c r="E820" s="430">
        <f t="shared" ref="E820" si="406">SUM(E821:E822)</f>
        <v>292000</v>
      </c>
    </row>
    <row r="821" spans="1:5" customFormat="1" ht="15" x14ac:dyDescent="0.25">
      <c r="A821" s="417">
        <v>3223</v>
      </c>
      <c r="B821" s="520" t="s">
        <v>19</v>
      </c>
      <c r="C821" s="428">
        <v>27000</v>
      </c>
      <c r="D821" s="428">
        <v>27000</v>
      </c>
      <c r="E821" s="428">
        <v>27000</v>
      </c>
    </row>
    <row r="822" spans="1:5" customFormat="1" ht="15" x14ac:dyDescent="0.25">
      <c r="A822" s="417">
        <v>3224</v>
      </c>
      <c r="B822" s="548" t="s">
        <v>113</v>
      </c>
      <c r="C822" s="428">
        <v>265000</v>
      </c>
      <c r="D822" s="428">
        <v>265000</v>
      </c>
      <c r="E822" s="428">
        <v>265000</v>
      </c>
    </row>
    <row r="823" spans="1:5" customFormat="1" ht="15" x14ac:dyDescent="0.25">
      <c r="A823" s="521">
        <v>323</v>
      </c>
      <c r="B823" s="530" t="s">
        <v>23</v>
      </c>
      <c r="C823" s="430">
        <f t="shared" ref="C823:D823" si="407">SUM(C824:C825)</f>
        <v>557000</v>
      </c>
      <c r="D823" s="430">
        <f t="shared" si="407"/>
        <v>557000</v>
      </c>
      <c r="E823" s="430">
        <f t="shared" ref="E823" si="408">SUM(E824:E825)</f>
        <v>557000</v>
      </c>
    </row>
    <row r="824" spans="1:5" customFormat="1" ht="15" x14ac:dyDescent="0.25">
      <c r="A824" s="417">
        <v>3232</v>
      </c>
      <c r="B824" s="520" t="s">
        <v>25</v>
      </c>
      <c r="C824" s="428">
        <v>530000</v>
      </c>
      <c r="D824" s="428">
        <v>530000</v>
      </c>
      <c r="E824" s="428">
        <v>530000</v>
      </c>
    </row>
    <row r="825" spans="1:5" customFormat="1" ht="15" x14ac:dyDescent="0.25">
      <c r="A825" s="434">
        <v>3239</v>
      </c>
      <c r="B825" s="435" t="s">
        <v>31</v>
      </c>
      <c r="C825" s="428">
        <v>27000</v>
      </c>
      <c r="D825" s="428">
        <v>27000</v>
      </c>
      <c r="E825" s="428">
        <v>27000</v>
      </c>
    </row>
    <row r="826" spans="1:5" customFormat="1" ht="25.5" x14ac:dyDescent="0.25">
      <c r="A826" s="549">
        <v>324</v>
      </c>
      <c r="B826" s="550" t="s">
        <v>32</v>
      </c>
      <c r="C826" s="429">
        <f t="shared" ref="C826:E826" si="409">SUM(C827)</f>
        <v>398000</v>
      </c>
      <c r="D826" s="429">
        <f t="shared" si="409"/>
        <v>398000</v>
      </c>
      <c r="E826" s="429">
        <f t="shared" si="409"/>
        <v>398000</v>
      </c>
    </row>
    <row r="827" spans="1:5" customFormat="1" ht="15" x14ac:dyDescent="0.25">
      <c r="A827" s="551">
        <v>3241</v>
      </c>
      <c r="B827" s="532" t="s">
        <v>32</v>
      </c>
      <c r="C827" s="412">
        <v>398000</v>
      </c>
      <c r="D827" s="412">
        <v>398000</v>
      </c>
      <c r="E827" s="412">
        <v>398000</v>
      </c>
    </row>
    <row r="828" spans="1:5" customFormat="1" ht="34.5" customHeight="1" x14ac:dyDescent="0.25">
      <c r="A828" s="522" t="s">
        <v>269</v>
      </c>
      <c r="B828" s="523" t="s">
        <v>270</v>
      </c>
      <c r="C828" s="524">
        <f t="shared" ref="C828:E828" si="410">SUM(C829)</f>
        <v>147000</v>
      </c>
      <c r="D828" s="524">
        <f t="shared" si="410"/>
        <v>147000</v>
      </c>
      <c r="E828" s="524">
        <f t="shared" si="410"/>
        <v>147000</v>
      </c>
    </row>
    <row r="829" spans="1:5" customFormat="1" ht="18" customHeight="1" x14ac:dyDescent="0.25">
      <c r="A829" s="508" t="s">
        <v>119</v>
      </c>
      <c r="B829" s="508"/>
      <c r="C829" s="512">
        <f t="shared" ref="C829:D829" si="411">SUM(C830+C833+C836+C840+C844+C850+C852)</f>
        <v>147000</v>
      </c>
      <c r="D829" s="512">
        <f t="shared" si="411"/>
        <v>147000</v>
      </c>
      <c r="E829" s="512">
        <f t="shared" ref="E829" si="412">SUM(E830+E833+E836+E840+E844+E850+E852)</f>
        <v>147000</v>
      </c>
    </row>
    <row r="830" spans="1:5" customFormat="1" ht="15" x14ac:dyDescent="0.25">
      <c r="A830" s="510">
        <v>311</v>
      </c>
      <c r="B830" s="511" t="s">
        <v>4</v>
      </c>
      <c r="C830" s="427">
        <f t="shared" ref="C830:D830" si="413">SUM(C831:C832)</f>
        <v>27000</v>
      </c>
      <c r="D830" s="427">
        <f t="shared" si="413"/>
        <v>27000</v>
      </c>
      <c r="E830" s="427">
        <f t="shared" ref="E830" si="414">SUM(E831:E832)</f>
        <v>27000</v>
      </c>
    </row>
    <row r="831" spans="1:5" customFormat="1" ht="13.5" customHeight="1" x14ac:dyDescent="0.25">
      <c r="A831" s="436">
        <v>3111</v>
      </c>
      <c r="B831" s="405" t="s">
        <v>5</v>
      </c>
      <c r="C831" s="406">
        <v>27000</v>
      </c>
      <c r="D831" s="406">
        <v>27000</v>
      </c>
      <c r="E831" s="406">
        <v>27000</v>
      </c>
    </row>
    <row r="832" spans="1:5" customFormat="1" ht="15" hidden="1" x14ac:dyDescent="0.25">
      <c r="A832" s="436">
        <v>3113</v>
      </c>
      <c r="B832" s="405" t="s">
        <v>6</v>
      </c>
      <c r="C832" s="406"/>
      <c r="D832" s="406"/>
      <c r="E832" s="406"/>
    </row>
    <row r="833" spans="1:5" customFormat="1" ht="15" hidden="1" x14ac:dyDescent="0.25">
      <c r="A833" s="510">
        <v>313</v>
      </c>
      <c r="B833" s="511" t="s">
        <v>8</v>
      </c>
      <c r="C833" s="427">
        <f t="shared" ref="C833:D833" si="415">SUM(C834:C835)</f>
        <v>0</v>
      </c>
      <c r="D833" s="427">
        <f t="shared" si="415"/>
        <v>0</v>
      </c>
      <c r="E833" s="427">
        <f t="shared" ref="E833" si="416">SUM(E834:E835)</f>
        <v>0</v>
      </c>
    </row>
    <row r="834" spans="1:5" customFormat="1" ht="15" hidden="1" x14ac:dyDescent="0.25">
      <c r="A834" s="436">
        <v>3131</v>
      </c>
      <c r="B834" s="405" t="s">
        <v>9</v>
      </c>
      <c r="C834" s="406"/>
      <c r="D834" s="406"/>
      <c r="E834" s="406"/>
    </row>
    <row r="835" spans="1:5" customFormat="1" ht="15" hidden="1" x14ac:dyDescent="0.25">
      <c r="A835" s="436">
        <v>3132</v>
      </c>
      <c r="B835" s="405" t="s">
        <v>10</v>
      </c>
      <c r="C835" s="406"/>
      <c r="D835" s="406"/>
      <c r="E835" s="406"/>
    </row>
    <row r="836" spans="1:5" customFormat="1" ht="15" x14ac:dyDescent="0.25">
      <c r="A836" s="510">
        <v>321</v>
      </c>
      <c r="B836" s="511" t="s">
        <v>12</v>
      </c>
      <c r="C836" s="427">
        <f t="shared" ref="C836:D836" si="417">SUM(C837:C839)</f>
        <v>21000</v>
      </c>
      <c r="D836" s="427">
        <f t="shared" si="417"/>
        <v>21000</v>
      </c>
      <c r="E836" s="427">
        <f>SUM(E837:E839)</f>
        <v>21000</v>
      </c>
    </row>
    <row r="837" spans="1:5" customFormat="1" ht="15" x14ac:dyDescent="0.25">
      <c r="A837" s="436">
        <v>3211</v>
      </c>
      <c r="B837" s="405" t="s">
        <v>13</v>
      </c>
      <c r="C837" s="406">
        <v>20000</v>
      </c>
      <c r="D837" s="406">
        <v>20000</v>
      </c>
      <c r="E837" s="406">
        <v>20000</v>
      </c>
    </row>
    <row r="838" spans="1:5" customFormat="1" ht="25.5" x14ac:dyDescent="0.25">
      <c r="A838" s="436">
        <v>3212</v>
      </c>
      <c r="B838" s="405" t="s">
        <v>14</v>
      </c>
      <c r="C838" s="406">
        <v>1000</v>
      </c>
      <c r="D838" s="406">
        <v>1000</v>
      </c>
      <c r="E838" s="406">
        <v>1000</v>
      </c>
    </row>
    <row r="839" spans="1:5" customFormat="1" ht="15" hidden="1" x14ac:dyDescent="0.25">
      <c r="A839" s="436">
        <v>3213</v>
      </c>
      <c r="B839" s="405" t="s">
        <v>15</v>
      </c>
      <c r="C839" s="406"/>
      <c r="D839" s="406"/>
      <c r="E839" s="406"/>
    </row>
    <row r="840" spans="1:5" customFormat="1" ht="15" x14ac:dyDescent="0.25">
      <c r="A840" s="510">
        <v>322</v>
      </c>
      <c r="B840" s="511" t="s">
        <v>16</v>
      </c>
      <c r="C840" s="427">
        <f t="shared" ref="C840:E840" si="418">SUM(C841:C843)</f>
        <v>1000</v>
      </c>
      <c r="D840" s="427">
        <f t="shared" si="418"/>
        <v>1000</v>
      </c>
      <c r="E840" s="427">
        <f t="shared" si="418"/>
        <v>1000</v>
      </c>
    </row>
    <row r="841" spans="1:5" customFormat="1" ht="15" x14ac:dyDescent="0.25">
      <c r="A841" s="436">
        <v>3221</v>
      </c>
      <c r="B841" s="405" t="s">
        <v>17</v>
      </c>
      <c r="C841" s="406">
        <v>1000</v>
      </c>
      <c r="D841" s="406">
        <v>1000</v>
      </c>
      <c r="E841" s="406">
        <v>1000</v>
      </c>
    </row>
    <row r="842" spans="1:5" customFormat="1" ht="15" hidden="1" x14ac:dyDescent="0.25">
      <c r="A842" s="436">
        <v>3223</v>
      </c>
      <c r="B842" s="405" t="s">
        <v>19</v>
      </c>
      <c r="C842" s="406"/>
      <c r="D842" s="406"/>
      <c r="E842" s="406"/>
    </row>
    <row r="843" spans="1:5" customFormat="1" ht="15" hidden="1" x14ac:dyDescent="0.25">
      <c r="A843" s="436">
        <v>3225</v>
      </c>
      <c r="B843" s="405" t="s">
        <v>21</v>
      </c>
      <c r="C843" s="406"/>
      <c r="D843" s="406"/>
      <c r="E843" s="406"/>
    </row>
    <row r="844" spans="1:5" customFormat="1" ht="15" x14ac:dyDescent="0.25">
      <c r="A844" s="510">
        <v>323</v>
      </c>
      <c r="B844" s="511" t="s">
        <v>23</v>
      </c>
      <c r="C844" s="427">
        <f t="shared" ref="C844:D844" si="419">SUM(C845:C849)</f>
        <v>86000</v>
      </c>
      <c r="D844" s="427">
        <f t="shared" si="419"/>
        <v>86000</v>
      </c>
      <c r="E844" s="427">
        <f t="shared" ref="E844" si="420">SUM(E845:E849)</f>
        <v>86000</v>
      </c>
    </row>
    <row r="845" spans="1:5" customFormat="1" ht="15" hidden="1" x14ac:dyDescent="0.25">
      <c r="A845" s="436">
        <v>3231</v>
      </c>
      <c r="B845" s="405" t="s">
        <v>24</v>
      </c>
      <c r="C845" s="406"/>
      <c r="D845" s="406"/>
      <c r="E845" s="406"/>
    </row>
    <row r="846" spans="1:5" customFormat="1" ht="15" x14ac:dyDescent="0.25">
      <c r="A846" s="436">
        <v>3233</v>
      </c>
      <c r="B846" s="405" t="s">
        <v>26</v>
      </c>
      <c r="C846" s="406">
        <v>4000</v>
      </c>
      <c r="D846" s="406">
        <v>4000</v>
      </c>
      <c r="E846" s="406">
        <v>4000</v>
      </c>
    </row>
    <row r="847" spans="1:5" customFormat="1" ht="15" x14ac:dyDescent="0.25">
      <c r="A847" s="436">
        <v>3235</v>
      </c>
      <c r="B847" s="405" t="s">
        <v>28</v>
      </c>
      <c r="C847" s="406">
        <v>7000</v>
      </c>
      <c r="D847" s="406">
        <v>7000</v>
      </c>
      <c r="E847" s="406">
        <v>7000</v>
      </c>
    </row>
    <row r="848" spans="1:5" customFormat="1" ht="15" x14ac:dyDescent="0.25">
      <c r="A848" s="436">
        <v>3237</v>
      </c>
      <c r="B848" s="405" t="s">
        <v>30</v>
      </c>
      <c r="C848" s="406">
        <v>71000</v>
      </c>
      <c r="D848" s="406">
        <v>71000</v>
      </c>
      <c r="E848" s="406">
        <v>71000</v>
      </c>
    </row>
    <row r="849" spans="1:5" customFormat="1" ht="15" x14ac:dyDescent="0.25">
      <c r="A849" s="436">
        <v>3239</v>
      </c>
      <c r="B849" s="405" t="s">
        <v>31</v>
      </c>
      <c r="C849" s="406">
        <v>4000</v>
      </c>
      <c r="D849" s="406">
        <v>4000</v>
      </c>
      <c r="E849" s="406">
        <v>4000</v>
      </c>
    </row>
    <row r="850" spans="1:5" s="77" customFormat="1" ht="25.5" x14ac:dyDescent="0.25">
      <c r="A850" s="589" t="s">
        <v>169</v>
      </c>
      <c r="B850" s="568" t="s">
        <v>32</v>
      </c>
      <c r="C850" s="430">
        <f t="shared" ref="C850:E850" si="421">SUM(C851)</f>
        <v>5000</v>
      </c>
      <c r="D850" s="430">
        <f t="shared" si="421"/>
        <v>5000</v>
      </c>
      <c r="E850" s="430">
        <f t="shared" si="421"/>
        <v>5000</v>
      </c>
    </row>
    <row r="851" spans="1:5" s="125" customFormat="1" ht="15" x14ac:dyDescent="0.25">
      <c r="A851" s="437" t="s">
        <v>170</v>
      </c>
      <c r="B851" s="528" t="s">
        <v>32</v>
      </c>
      <c r="C851" s="428">
        <v>5000</v>
      </c>
      <c r="D851" s="428">
        <v>5000</v>
      </c>
      <c r="E851" s="428">
        <v>5000</v>
      </c>
    </row>
    <row r="852" spans="1:5" s="77" customFormat="1" ht="15" x14ac:dyDescent="0.25">
      <c r="A852" s="589">
        <v>329</v>
      </c>
      <c r="B852" s="511" t="s">
        <v>33</v>
      </c>
      <c r="C852" s="430">
        <f t="shared" ref="C852:E852" si="422">SUM(C853)</f>
        <v>7000</v>
      </c>
      <c r="D852" s="430">
        <f t="shared" si="422"/>
        <v>7000</v>
      </c>
      <c r="E852" s="430">
        <f t="shared" si="422"/>
        <v>7000</v>
      </c>
    </row>
    <row r="853" spans="1:5" s="125" customFormat="1" ht="15" x14ac:dyDescent="0.25">
      <c r="A853" s="437">
        <v>3293</v>
      </c>
      <c r="B853" s="528" t="s">
        <v>36</v>
      </c>
      <c r="C853" s="428">
        <v>7000</v>
      </c>
      <c r="D853" s="428">
        <v>7000</v>
      </c>
      <c r="E853" s="428">
        <v>7000</v>
      </c>
    </row>
    <row r="854" spans="1:5" s="125" customFormat="1" ht="25.5" x14ac:dyDescent="0.25">
      <c r="A854" s="576" t="s">
        <v>366</v>
      </c>
      <c r="B854" s="561" t="s">
        <v>368</v>
      </c>
      <c r="C854" s="524">
        <f t="shared" ref="C854:E854" si="423">SUM(C855)</f>
        <v>8014000</v>
      </c>
      <c r="D854" s="524">
        <f t="shared" si="423"/>
        <v>128000</v>
      </c>
      <c r="E854" s="524">
        <f t="shared" si="423"/>
        <v>128000</v>
      </c>
    </row>
    <row r="855" spans="1:5" s="125" customFormat="1" ht="15" x14ac:dyDescent="0.25">
      <c r="A855" s="508" t="s">
        <v>119</v>
      </c>
      <c r="B855" s="508"/>
      <c r="C855" s="512">
        <f>SUM(C858+C860+C862+C864+C856)</f>
        <v>8014000</v>
      </c>
      <c r="D855" s="512">
        <f t="shared" ref="D855:E855" si="424">SUM(D858+D860+D862+D864+D856)</f>
        <v>128000</v>
      </c>
      <c r="E855" s="512">
        <f t="shared" si="424"/>
        <v>128000</v>
      </c>
    </row>
    <row r="856" spans="1:5" s="125" customFormat="1" ht="15" x14ac:dyDescent="0.25">
      <c r="A856" s="593">
        <v>311</v>
      </c>
      <c r="B856" s="511" t="s">
        <v>4</v>
      </c>
      <c r="C856" s="514">
        <f>SUM(C857)</f>
        <v>90000</v>
      </c>
      <c r="D856" s="514">
        <f t="shared" ref="D856:E856" si="425">SUM(D857)</f>
        <v>90000</v>
      </c>
      <c r="E856" s="514">
        <f t="shared" si="425"/>
        <v>90000</v>
      </c>
    </row>
    <row r="857" spans="1:5" s="125" customFormat="1" ht="15" x14ac:dyDescent="0.25">
      <c r="A857" s="533">
        <v>3111</v>
      </c>
      <c r="B857" s="405" t="s">
        <v>5</v>
      </c>
      <c r="C857" s="515">
        <v>90000</v>
      </c>
      <c r="D857" s="515">
        <v>90000</v>
      </c>
      <c r="E857" s="515">
        <v>90000</v>
      </c>
    </row>
    <row r="858" spans="1:5" s="125" customFormat="1" ht="15" x14ac:dyDescent="0.25">
      <c r="A858" s="577" t="s">
        <v>154</v>
      </c>
      <c r="B858" s="573" t="s">
        <v>16</v>
      </c>
      <c r="C858" s="430">
        <f>SUM(C859)</f>
        <v>6940000</v>
      </c>
      <c r="D858" s="430">
        <f t="shared" ref="D858:E858" si="426">SUM(D859)</f>
        <v>0</v>
      </c>
      <c r="E858" s="430">
        <f t="shared" si="426"/>
        <v>0</v>
      </c>
    </row>
    <row r="859" spans="1:5" s="125" customFormat="1" ht="15" x14ac:dyDescent="0.25">
      <c r="A859" s="594">
        <v>3221</v>
      </c>
      <c r="B859" s="414" t="s">
        <v>17</v>
      </c>
      <c r="C859" s="428">
        <v>6940000</v>
      </c>
      <c r="D859" s="428"/>
      <c r="E859" s="428"/>
    </row>
    <row r="860" spans="1:5" s="125" customFormat="1" ht="15" x14ac:dyDescent="0.25">
      <c r="A860" s="572">
        <v>323</v>
      </c>
      <c r="B860" s="573" t="s">
        <v>124</v>
      </c>
      <c r="C860" s="430">
        <f>SUM(C861)</f>
        <v>34000</v>
      </c>
      <c r="D860" s="430">
        <f t="shared" ref="D860:E860" si="427">SUM(D861)</f>
        <v>34000</v>
      </c>
      <c r="E860" s="430">
        <f t="shared" si="427"/>
        <v>34000</v>
      </c>
    </row>
    <row r="861" spans="1:5" s="125" customFormat="1" ht="15" x14ac:dyDescent="0.25">
      <c r="A861" s="594">
        <v>3237</v>
      </c>
      <c r="B861" s="414" t="s">
        <v>30</v>
      </c>
      <c r="C861" s="428">
        <v>34000</v>
      </c>
      <c r="D861" s="428">
        <v>34000</v>
      </c>
      <c r="E861" s="428">
        <v>34000</v>
      </c>
    </row>
    <row r="862" spans="1:5" s="125" customFormat="1" ht="15" x14ac:dyDescent="0.25">
      <c r="A862" s="595">
        <v>329</v>
      </c>
      <c r="B862" s="573" t="s">
        <v>33</v>
      </c>
      <c r="C862" s="430">
        <f>SUM(C863)</f>
        <v>4000</v>
      </c>
      <c r="D862" s="430">
        <f t="shared" ref="D862:E862" si="428">SUM(D863)</f>
        <v>4000</v>
      </c>
      <c r="E862" s="430">
        <f t="shared" si="428"/>
        <v>4000</v>
      </c>
    </row>
    <row r="863" spans="1:5" s="125" customFormat="1" ht="15" x14ac:dyDescent="0.25">
      <c r="A863" s="594">
        <v>3292</v>
      </c>
      <c r="B863" s="414" t="s">
        <v>370</v>
      </c>
      <c r="C863" s="428">
        <v>4000</v>
      </c>
      <c r="D863" s="428">
        <v>4000</v>
      </c>
      <c r="E863" s="428">
        <v>4000</v>
      </c>
    </row>
    <row r="864" spans="1:5" s="125" customFormat="1" ht="15" x14ac:dyDescent="0.25">
      <c r="A864" s="595">
        <v>451</v>
      </c>
      <c r="B864" s="596" t="s">
        <v>55</v>
      </c>
      <c r="C864" s="430">
        <f>SUM(C865)</f>
        <v>946000</v>
      </c>
      <c r="D864" s="430">
        <f t="shared" ref="D864:E864" si="429">SUM(D865)</f>
        <v>0</v>
      </c>
      <c r="E864" s="430">
        <f t="shared" si="429"/>
        <v>0</v>
      </c>
    </row>
    <row r="865" spans="1:5" s="125" customFormat="1" ht="15" x14ac:dyDescent="0.25">
      <c r="A865" s="594">
        <v>4511</v>
      </c>
      <c r="B865" s="414" t="s">
        <v>55</v>
      </c>
      <c r="C865" s="428">
        <v>946000</v>
      </c>
      <c r="D865" s="428"/>
      <c r="E865" s="428"/>
    </row>
    <row r="866" spans="1:5" s="125" customFormat="1" ht="25.5" x14ac:dyDescent="0.25">
      <c r="A866" s="576" t="s">
        <v>367</v>
      </c>
      <c r="B866" s="561" t="s">
        <v>369</v>
      </c>
      <c r="C866" s="524">
        <f t="shared" ref="C866:E866" si="430">SUM(C867)</f>
        <v>3100000</v>
      </c>
      <c r="D866" s="524">
        <f t="shared" si="430"/>
        <v>3656000</v>
      </c>
      <c r="E866" s="524">
        <f t="shared" si="430"/>
        <v>13269000</v>
      </c>
    </row>
    <row r="867" spans="1:5" s="125" customFormat="1" ht="15" x14ac:dyDescent="0.25">
      <c r="A867" s="508" t="s">
        <v>119</v>
      </c>
      <c r="B867" s="508"/>
      <c r="C867" s="512">
        <f t="shared" ref="C867:E867" si="431">SUM(C868+C873+C876+C878+C880+C883+C885+C870)</f>
        <v>3100000</v>
      </c>
      <c r="D867" s="512">
        <f t="shared" si="431"/>
        <v>3656000</v>
      </c>
      <c r="E867" s="512">
        <f t="shared" si="431"/>
        <v>13269000</v>
      </c>
    </row>
    <row r="868" spans="1:5" s="125" customFormat="1" ht="15" x14ac:dyDescent="0.25">
      <c r="A868" s="593">
        <v>311</v>
      </c>
      <c r="B868" s="597" t="s">
        <v>375</v>
      </c>
      <c r="C868" s="514">
        <f>SUM(C869)</f>
        <v>72000</v>
      </c>
      <c r="D868" s="514">
        <f t="shared" ref="D868:E868" si="432">SUM(D869)</f>
        <v>72000</v>
      </c>
      <c r="E868" s="514">
        <f t="shared" si="432"/>
        <v>72000</v>
      </c>
    </row>
    <row r="869" spans="1:5" s="125" customFormat="1" ht="15" x14ac:dyDescent="0.25">
      <c r="A869" s="533">
        <v>3111</v>
      </c>
      <c r="B869" s="598" t="s">
        <v>376</v>
      </c>
      <c r="C869" s="515">
        <v>72000</v>
      </c>
      <c r="D869" s="515">
        <v>72000</v>
      </c>
      <c r="E869" s="515">
        <v>72000</v>
      </c>
    </row>
    <row r="870" spans="1:5" s="125" customFormat="1" ht="15" x14ac:dyDescent="0.25">
      <c r="A870" s="577" t="s">
        <v>154</v>
      </c>
      <c r="B870" s="573" t="s">
        <v>16</v>
      </c>
      <c r="C870" s="430">
        <f t="shared" ref="C870:E870" si="433">SUM(C871:C872)</f>
        <v>500000</v>
      </c>
      <c r="D870" s="430">
        <f t="shared" si="433"/>
        <v>1314000</v>
      </c>
      <c r="E870" s="430">
        <f t="shared" si="433"/>
        <v>0</v>
      </c>
    </row>
    <row r="871" spans="1:5" s="125" customFormat="1" ht="15" x14ac:dyDescent="0.25">
      <c r="A871" s="418">
        <v>3227</v>
      </c>
      <c r="B871" s="419" t="s">
        <v>22</v>
      </c>
      <c r="C871" s="428">
        <v>500000</v>
      </c>
      <c r="D871" s="428"/>
      <c r="E871" s="428"/>
    </row>
    <row r="872" spans="1:5" s="125" customFormat="1" ht="15" x14ac:dyDescent="0.25">
      <c r="A872" s="533">
        <v>3222</v>
      </c>
      <c r="B872" s="598" t="s">
        <v>371</v>
      </c>
      <c r="C872" s="428"/>
      <c r="D872" s="428">
        <v>1314000</v>
      </c>
      <c r="E872" s="428"/>
    </row>
    <row r="873" spans="1:5" s="125" customFormat="1" ht="15" x14ac:dyDescent="0.25">
      <c r="A873" s="599">
        <v>323</v>
      </c>
      <c r="B873" s="600" t="s">
        <v>124</v>
      </c>
      <c r="C873" s="430">
        <f>SUM(C874:C875)</f>
        <v>18000</v>
      </c>
      <c r="D873" s="430">
        <f t="shared" ref="D873:E873" si="434">SUM(D874:D875)</f>
        <v>0</v>
      </c>
      <c r="E873" s="430">
        <f t="shared" si="434"/>
        <v>20000</v>
      </c>
    </row>
    <row r="874" spans="1:5" s="125" customFormat="1" ht="15" x14ac:dyDescent="0.25">
      <c r="A874" s="533">
        <v>3233</v>
      </c>
      <c r="B874" s="598" t="s">
        <v>26</v>
      </c>
      <c r="C874" s="428">
        <v>5000</v>
      </c>
      <c r="D874" s="428"/>
      <c r="E874" s="428"/>
    </row>
    <row r="875" spans="1:5" s="125" customFormat="1" ht="15" x14ac:dyDescent="0.25">
      <c r="A875" s="533">
        <v>3239</v>
      </c>
      <c r="B875" s="598" t="s">
        <v>31</v>
      </c>
      <c r="C875" s="428">
        <v>13000</v>
      </c>
      <c r="D875" s="428"/>
      <c r="E875" s="428">
        <v>20000</v>
      </c>
    </row>
    <row r="876" spans="1:5" s="125" customFormat="1" ht="15" x14ac:dyDescent="0.25">
      <c r="A876" s="599">
        <v>329</v>
      </c>
      <c r="B876" s="600" t="s">
        <v>33</v>
      </c>
      <c r="C876" s="430">
        <f>SUM(C877)</f>
        <v>3000</v>
      </c>
      <c r="D876" s="430">
        <f t="shared" ref="D876:E876" si="435">SUM(D877)</f>
        <v>0</v>
      </c>
      <c r="E876" s="430">
        <f t="shared" si="435"/>
        <v>0</v>
      </c>
    </row>
    <row r="877" spans="1:5" s="125" customFormat="1" ht="15" x14ac:dyDescent="0.25">
      <c r="A877" s="533">
        <v>3293</v>
      </c>
      <c r="B877" s="598" t="s">
        <v>36</v>
      </c>
      <c r="C877" s="428">
        <v>3000</v>
      </c>
      <c r="D877" s="428"/>
      <c r="E877" s="428"/>
    </row>
    <row r="878" spans="1:5" s="125" customFormat="1" ht="25.5" x14ac:dyDescent="0.25">
      <c r="A878" s="599">
        <v>324</v>
      </c>
      <c r="B878" s="601" t="s">
        <v>372</v>
      </c>
      <c r="C878" s="430">
        <f>SUM(C879)</f>
        <v>17000</v>
      </c>
      <c r="D878" s="430">
        <f t="shared" ref="D878:E878" si="436">SUM(D879)</f>
        <v>0</v>
      </c>
      <c r="E878" s="430">
        <f t="shared" si="436"/>
        <v>36000</v>
      </c>
    </row>
    <row r="879" spans="1:5" s="125" customFormat="1" ht="15" x14ac:dyDescent="0.25">
      <c r="A879" s="533">
        <v>3241</v>
      </c>
      <c r="B879" s="546" t="s">
        <v>372</v>
      </c>
      <c r="C879" s="428">
        <v>17000</v>
      </c>
      <c r="D879" s="428"/>
      <c r="E879" s="428">
        <v>36000</v>
      </c>
    </row>
    <row r="880" spans="1:5" s="125" customFormat="1" ht="15" x14ac:dyDescent="0.25">
      <c r="A880" s="593">
        <v>422</v>
      </c>
      <c r="B880" s="600" t="s">
        <v>373</v>
      </c>
      <c r="C880" s="430">
        <f>SUM(C881:C882)</f>
        <v>535000</v>
      </c>
      <c r="D880" s="430">
        <f t="shared" ref="D880:E880" si="437">SUM(D881:D882)</f>
        <v>0</v>
      </c>
      <c r="E880" s="430">
        <f t="shared" si="437"/>
        <v>10660000</v>
      </c>
    </row>
    <row r="881" spans="1:5" s="125" customFormat="1" ht="15" x14ac:dyDescent="0.25">
      <c r="A881" s="533">
        <v>4223</v>
      </c>
      <c r="B881" s="598" t="s">
        <v>59</v>
      </c>
      <c r="C881" s="428">
        <v>190000</v>
      </c>
      <c r="D881" s="428"/>
      <c r="E881" s="428"/>
    </row>
    <row r="882" spans="1:5" s="125" customFormat="1" ht="15" x14ac:dyDescent="0.25">
      <c r="A882" s="533">
        <v>4227</v>
      </c>
      <c r="B882" s="598" t="s">
        <v>60</v>
      </c>
      <c r="C882" s="428">
        <v>345000</v>
      </c>
      <c r="D882" s="428"/>
      <c r="E882" s="428">
        <v>10660000</v>
      </c>
    </row>
    <row r="883" spans="1:5" s="125" customFormat="1" ht="15" x14ac:dyDescent="0.25">
      <c r="A883" s="593">
        <v>423</v>
      </c>
      <c r="B883" s="600" t="s">
        <v>61</v>
      </c>
      <c r="C883" s="430">
        <f>SUM(C884)</f>
        <v>393000</v>
      </c>
      <c r="D883" s="430">
        <f t="shared" ref="D883:E883" si="438">SUM(D884)</f>
        <v>2270000</v>
      </c>
      <c r="E883" s="430">
        <f t="shared" si="438"/>
        <v>2481000</v>
      </c>
    </row>
    <row r="884" spans="1:5" s="125" customFormat="1" ht="15" x14ac:dyDescent="0.25">
      <c r="A884" s="533">
        <v>4231</v>
      </c>
      <c r="B884" s="598" t="s">
        <v>374</v>
      </c>
      <c r="C884" s="428">
        <v>393000</v>
      </c>
      <c r="D884" s="428">
        <v>2270000</v>
      </c>
      <c r="E884" s="428">
        <v>2481000</v>
      </c>
    </row>
    <row r="885" spans="1:5" s="125" customFormat="1" ht="15" x14ac:dyDescent="0.25">
      <c r="A885" s="572">
        <v>453</v>
      </c>
      <c r="B885" s="573" t="s">
        <v>294</v>
      </c>
      <c r="C885" s="430">
        <f>SUM(C886)</f>
        <v>1562000</v>
      </c>
      <c r="D885" s="430">
        <f t="shared" ref="D885:E885" si="439">SUM(D886)</f>
        <v>0</v>
      </c>
      <c r="E885" s="430">
        <f t="shared" si="439"/>
        <v>0</v>
      </c>
    </row>
    <row r="886" spans="1:5" s="125" customFormat="1" ht="15" x14ac:dyDescent="0.25">
      <c r="A886" s="594">
        <v>4531</v>
      </c>
      <c r="B886" s="414" t="s">
        <v>294</v>
      </c>
      <c r="C886" s="428">
        <v>1562000</v>
      </c>
      <c r="D886" s="428"/>
      <c r="E886" s="428"/>
    </row>
    <row r="887" spans="1:5" s="125" customFormat="1" ht="29.25" customHeight="1" x14ac:dyDescent="0.25">
      <c r="A887" s="576" t="s">
        <v>299</v>
      </c>
      <c r="B887" s="561" t="s">
        <v>314</v>
      </c>
      <c r="C887" s="586">
        <f t="shared" ref="C887:E887" si="440">C888</f>
        <v>7393000</v>
      </c>
      <c r="D887" s="586">
        <f t="shared" si="440"/>
        <v>0</v>
      </c>
      <c r="E887" s="586">
        <f t="shared" si="440"/>
        <v>0</v>
      </c>
    </row>
    <row r="888" spans="1:5" s="125" customFormat="1" ht="19.5" customHeight="1" x14ac:dyDescent="0.25">
      <c r="A888" s="508" t="s">
        <v>119</v>
      </c>
      <c r="B888" s="508"/>
      <c r="C888" s="509">
        <f t="shared" ref="C888:D888" si="441">SUM(C889,C892)</f>
        <v>7393000</v>
      </c>
      <c r="D888" s="509">
        <f t="shared" si="441"/>
        <v>0</v>
      </c>
      <c r="E888" s="509">
        <f t="shared" ref="E888" si="442">SUM(E889,E892)</f>
        <v>0</v>
      </c>
    </row>
    <row r="889" spans="1:5" s="125" customFormat="1" ht="13.5" hidden="1" customHeight="1" x14ac:dyDescent="0.25">
      <c r="A889" s="577" t="s">
        <v>178</v>
      </c>
      <c r="B889" s="573" t="s">
        <v>130</v>
      </c>
      <c r="C889" s="588">
        <f t="shared" ref="C889:E889" si="443">SUM(C890:C891)</f>
        <v>0</v>
      </c>
      <c r="D889" s="588">
        <f t="shared" si="443"/>
        <v>0</v>
      </c>
      <c r="E889" s="588">
        <f t="shared" si="443"/>
        <v>0</v>
      </c>
    </row>
    <row r="890" spans="1:5" s="125" customFormat="1" ht="15" hidden="1" customHeight="1" x14ac:dyDescent="0.25">
      <c r="A890" s="418">
        <v>4222</v>
      </c>
      <c r="B890" s="419" t="s">
        <v>58</v>
      </c>
      <c r="C890" s="420"/>
      <c r="D890" s="420"/>
      <c r="E890" s="420"/>
    </row>
    <row r="891" spans="1:5" s="125" customFormat="1" ht="15" hidden="1" x14ac:dyDescent="0.25">
      <c r="A891" s="418">
        <v>4223</v>
      </c>
      <c r="B891" s="431" t="s">
        <v>59</v>
      </c>
      <c r="C891" s="420"/>
      <c r="D891" s="420"/>
      <c r="E891" s="420"/>
    </row>
    <row r="892" spans="1:5" s="125" customFormat="1" ht="14.25" customHeight="1" x14ac:dyDescent="0.25">
      <c r="A892" s="577" t="s">
        <v>182</v>
      </c>
      <c r="B892" s="573" t="s">
        <v>61</v>
      </c>
      <c r="C892" s="588">
        <f t="shared" ref="C892:D892" si="444">SUM(C893:C894)</f>
        <v>7393000</v>
      </c>
      <c r="D892" s="588">
        <f t="shared" si="444"/>
        <v>0</v>
      </c>
      <c r="E892" s="588">
        <f t="shared" ref="E892" si="445">SUM(E893:E894)</f>
        <v>0</v>
      </c>
    </row>
    <row r="893" spans="1:5" s="125" customFormat="1" ht="15" hidden="1" x14ac:dyDescent="0.25">
      <c r="A893" s="418" t="s">
        <v>183</v>
      </c>
      <c r="B893" s="419" t="s">
        <v>62</v>
      </c>
      <c r="C893" s="420"/>
      <c r="D893" s="420"/>
      <c r="E893" s="420"/>
    </row>
    <row r="894" spans="1:5" s="164" customFormat="1" ht="21" customHeight="1" x14ac:dyDescent="0.25">
      <c r="A894" s="602">
        <v>4233</v>
      </c>
      <c r="B894" s="603" t="s">
        <v>229</v>
      </c>
      <c r="C894" s="604">
        <v>7393000</v>
      </c>
      <c r="D894" s="604"/>
      <c r="E894" s="604"/>
    </row>
    <row r="895" spans="1:5" s="125" customFormat="1" ht="29.25" hidden="1" customHeight="1" x14ac:dyDescent="0.25">
      <c r="A895" s="576" t="s">
        <v>309</v>
      </c>
      <c r="B895" s="561" t="s">
        <v>307</v>
      </c>
      <c r="C895" s="586">
        <f t="shared" ref="C895:E895" si="446">SUM(C896)</f>
        <v>0</v>
      </c>
      <c r="D895" s="586">
        <f t="shared" si="446"/>
        <v>0</v>
      </c>
      <c r="E895" s="586">
        <f t="shared" si="446"/>
        <v>0</v>
      </c>
    </row>
    <row r="896" spans="1:5" s="125" customFormat="1" ht="20.25" hidden="1" customHeight="1" x14ac:dyDescent="0.25">
      <c r="A896" s="508" t="s">
        <v>313</v>
      </c>
      <c r="B896" s="508"/>
      <c r="C896" s="509">
        <f t="shared" ref="C896:E896" si="447">SUM(C897)</f>
        <v>0</v>
      </c>
      <c r="D896" s="509">
        <f t="shared" si="447"/>
        <v>0</v>
      </c>
      <c r="E896" s="509">
        <f t="shared" si="447"/>
        <v>0</v>
      </c>
    </row>
    <row r="897" spans="1:5" s="125" customFormat="1" ht="15" hidden="1" x14ac:dyDescent="0.25">
      <c r="A897" s="572">
        <v>451</v>
      </c>
      <c r="B897" s="573" t="s">
        <v>55</v>
      </c>
      <c r="C897" s="588">
        <f t="shared" ref="C897:E897" si="448">SUM(C898)</f>
        <v>0</v>
      </c>
      <c r="D897" s="588">
        <f t="shared" si="448"/>
        <v>0</v>
      </c>
      <c r="E897" s="588">
        <f t="shared" si="448"/>
        <v>0</v>
      </c>
    </row>
    <row r="898" spans="1:5" s="125" customFormat="1" ht="15" hidden="1" x14ac:dyDescent="0.25">
      <c r="A898" s="418">
        <v>4511</v>
      </c>
      <c r="B898" s="605" t="s">
        <v>55</v>
      </c>
      <c r="C898" s="420"/>
      <c r="D898" s="420"/>
      <c r="E898" s="420"/>
    </row>
    <row r="899" spans="1:5" s="125" customFormat="1" ht="15" x14ac:dyDescent="0.25">
      <c r="A899" s="576" t="s">
        <v>352</v>
      </c>
      <c r="B899" s="561" t="s">
        <v>353</v>
      </c>
      <c r="C899" s="586">
        <f t="shared" ref="C899:E899" si="449">SUM(C900)</f>
        <v>6680000</v>
      </c>
      <c r="D899" s="586">
        <f t="shared" si="449"/>
        <v>8727000</v>
      </c>
      <c r="E899" s="586">
        <f t="shared" si="449"/>
        <v>10260000</v>
      </c>
    </row>
    <row r="900" spans="1:5" s="125" customFormat="1" ht="15" x14ac:dyDescent="0.25">
      <c r="A900" s="508" t="s">
        <v>119</v>
      </c>
      <c r="B900" s="508"/>
      <c r="C900" s="509">
        <f t="shared" ref="C900:E900" si="450">SUM(C901,C910,C930,C933,C943)</f>
        <v>6680000</v>
      </c>
      <c r="D900" s="509">
        <f t="shared" si="450"/>
        <v>8727000</v>
      </c>
      <c r="E900" s="509">
        <f t="shared" si="450"/>
        <v>10260000</v>
      </c>
    </row>
    <row r="901" spans="1:5" s="125" customFormat="1" ht="15" x14ac:dyDescent="0.25">
      <c r="A901" s="606">
        <v>31</v>
      </c>
      <c r="B901" s="607" t="s">
        <v>386</v>
      </c>
      <c r="C901" s="608">
        <f t="shared" ref="C901:E901" si="451">SUM(C902,C905,C907)</f>
        <v>172000</v>
      </c>
      <c r="D901" s="608">
        <f t="shared" si="451"/>
        <v>172000</v>
      </c>
      <c r="E901" s="608">
        <f t="shared" si="451"/>
        <v>172000</v>
      </c>
    </row>
    <row r="902" spans="1:5" s="125" customFormat="1" ht="15" x14ac:dyDescent="0.25">
      <c r="A902" s="609">
        <v>311</v>
      </c>
      <c r="B902" s="610" t="s">
        <v>4</v>
      </c>
      <c r="C902" s="570">
        <f t="shared" ref="C902:E902" si="452">SUM(C903:C904)</f>
        <v>107000</v>
      </c>
      <c r="D902" s="570">
        <f t="shared" si="452"/>
        <v>107000</v>
      </c>
      <c r="E902" s="570">
        <f t="shared" si="452"/>
        <v>107000</v>
      </c>
    </row>
    <row r="903" spans="1:5" s="125" customFormat="1" ht="15" x14ac:dyDescent="0.25">
      <c r="A903" s="611">
        <v>3111</v>
      </c>
      <c r="B903" s="612" t="s">
        <v>5</v>
      </c>
      <c r="C903" s="518">
        <v>100000</v>
      </c>
      <c r="D903" s="518">
        <v>100000</v>
      </c>
      <c r="E903" s="518">
        <v>100000</v>
      </c>
    </row>
    <row r="904" spans="1:5" s="125" customFormat="1" ht="15" x14ac:dyDescent="0.25">
      <c r="A904" s="611">
        <v>3113</v>
      </c>
      <c r="B904" s="612" t="s">
        <v>6</v>
      </c>
      <c r="C904" s="518">
        <v>7000</v>
      </c>
      <c r="D904" s="518">
        <v>7000</v>
      </c>
      <c r="E904" s="518">
        <v>7000</v>
      </c>
    </row>
    <row r="905" spans="1:5" s="125" customFormat="1" ht="15" x14ac:dyDescent="0.25">
      <c r="A905" s="609">
        <v>312</v>
      </c>
      <c r="B905" s="610" t="s">
        <v>7</v>
      </c>
      <c r="C905" s="570">
        <f t="shared" ref="C905" si="453">SUM(C906)</f>
        <v>5000</v>
      </c>
      <c r="D905" s="570">
        <f t="shared" ref="D905" si="454">SUM(D906)</f>
        <v>5000</v>
      </c>
      <c r="E905" s="570">
        <f t="shared" ref="E905" si="455">SUM(E906)</f>
        <v>5000</v>
      </c>
    </row>
    <row r="906" spans="1:5" s="125" customFormat="1" ht="15" x14ac:dyDescent="0.25">
      <c r="A906" s="611">
        <v>3121</v>
      </c>
      <c r="B906" s="612" t="s">
        <v>7</v>
      </c>
      <c r="C906" s="518">
        <v>5000</v>
      </c>
      <c r="D906" s="518">
        <v>5000</v>
      </c>
      <c r="E906" s="518">
        <v>5000</v>
      </c>
    </row>
    <row r="907" spans="1:5" s="125" customFormat="1" ht="15" x14ac:dyDescent="0.25">
      <c r="A907" s="609">
        <v>313</v>
      </c>
      <c r="B907" s="610" t="s">
        <v>8</v>
      </c>
      <c r="C907" s="570">
        <f t="shared" ref="C907" si="456">SUM(C908:C909)</f>
        <v>60000</v>
      </c>
      <c r="D907" s="570">
        <f t="shared" ref="D907" si="457">SUM(D908:D909)</f>
        <v>60000</v>
      </c>
      <c r="E907" s="570">
        <f t="shared" ref="E907" si="458">SUM(E908:E909)</f>
        <v>60000</v>
      </c>
    </row>
    <row r="908" spans="1:5" s="125" customFormat="1" ht="15" x14ac:dyDescent="0.25">
      <c r="A908" s="611">
        <v>3131</v>
      </c>
      <c r="B908" s="612" t="s">
        <v>9</v>
      </c>
      <c r="C908" s="518">
        <v>30000</v>
      </c>
      <c r="D908" s="518">
        <v>30000</v>
      </c>
      <c r="E908" s="518">
        <v>30000</v>
      </c>
    </row>
    <row r="909" spans="1:5" s="125" customFormat="1" ht="15" x14ac:dyDescent="0.25">
      <c r="A909" s="611">
        <v>3132</v>
      </c>
      <c r="B909" s="612" t="s">
        <v>10</v>
      </c>
      <c r="C909" s="518">
        <v>30000</v>
      </c>
      <c r="D909" s="518">
        <v>30000</v>
      </c>
      <c r="E909" s="518">
        <v>30000</v>
      </c>
    </row>
    <row r="910" spans="1:5" s="125" customFormat="1" ht="15" x14ac:dyDescent="0.25">
      <c r="A910" s="606">
        <v>32</v>
      </c>
      <c r="B910" s="607" t="s">
        <v>383</v>
      </c>
      <c r="C910" s="608">
        <f t="shared" ref="C910:E910" si="459">SUM(C911,C915,C921,C926,C928)</f>
        <v>524000</v>
      </c>
      <c r="D910" s="608">
        <f t="shared" si="459"/>
        <v>622000</v>
      </c>
      <c r="E910" s="608">
        <f t="shared" si="459"/>
        <v>722000</v>
      </c>
    </row>
    <row r="911" spans="1:5" s="125" customFormat="1" ht="15" x14ac:dyDescent="0.25">
      <c r="A911" s="609">
        <v>321</v>
      </c>
      <c r="B911" s="610" t="s">
        <v>12</v>
      </c>
      <c r="C911" s="570">
        <f t="shared" ref="C911:E911" si="460">SUM(C912:C914)</f>
        <v>247000</v>
      </c>
      <c r="D911" s="570">
        <f t="shared" si="460"/>
        <v>345000</v>
      </c>
      <c r="E911" s="570">
        <f t="shared" si="460"/>
        <v>445000</v>
      </c>
    </row>
    <row r="912" spans="1:5" s="125" customFormat="1" ht="15" x14ac:dyDescent="0.25">
      <c r="A912" s="611">
        <v>3211</v>
      </c>
      <c r="B912" s="612" t="s">
        <v>13</v>
      </c>
      <c r="C912" s="518">
        <v>40000</v>
      </c>
      <c r="D912" s="518">
        <v>40000</v>
      </c>
      <c r="E912" s="518">
        <v>40000</v>
      </c>
    </row>
    <row r="913" spans="1:5" s="125" customFormat="1" ht="25.5" x14ac:dyDescent="0.25">
      <c r="A913" s="611">
        <v>3212</v>
      </c>
      <c r="B913" s="612" t="s">
        <v>14</v>
      </c>
      <c r="C913" s="518">
        <v>7000</v>
      </c>
      <c r="D913" s="518">
        <v>7000</v>
      </c>
      <c r="E913" s="518">
        <v>7000</v>
      </c>
    </row>
    <row r="914" spans="1:5" s="125" customFormat="1" ht="15" x14ac:dyDescent="0.25">
      <c r="A914" s="611">
        <v>3213</v>
      </c>
      <c r="B914" s="612" t="s">
        <v>15</v>
      </c>
      <c r="C914" s="518">
        <v>200000</v>
      </c>
      <c r="D914" s="518">
        <v>298000</v>
      </c>
      <c r="E914" s="518">
        <v>398000</v>
      </c>
    </row>
    <row r="915" spans="1:5" s="125" customFormat="1" ht="15" x14ac:dyDescent="0.25">
      <c r="A915" s="609">
        <v>322</v>
      </c>
      <c r="B915" s="610" t="s">
        <v>16</v>
      </c>
      <c r="C915" s="570">
        <f t="shared" ref="C915:E915" si="461">SUM(C916:C920)</f>
        <v>68000</v>
      </c>
      <c r="D915" s="570">
        <f t="shared" si="461"/>
        <v>68000</v>
      </c>
      <c r="E915" s="570">
        <f t="shared" si="461"/>
        <v>68000</v>
      </c>
    </row>
    <row r="916" spans="1:5" s="125" customFormat="1" ht="15" x14ac:dyDescent="0.25">
      <c r="A916" s="611">
        <v>3221</v>
      </c>
      <c r="B916" s="612" t="s">
        <v>17</v>
      </c>
      <c r="C916" s="518">
        <v>5000</v>
      </c>
      <c r="D916" s="518">
        <v>5000</v>
      </c>
      <c r="E916" s="518">
        <v>5000</v>
      </c>
    </row>
    <row r="917" spans="1:5" s="125" customFormat="1" ht="15" x14ac:dyDescent="0.25">
      <c r="A917" s="611">
        <v>3222</v>
      </c>
      <c r="B917" s="612" t="s">
        <v>18</v>
      </c>
      <c r="C917" s="518">
        <v>14000</v>
      </c>
      <c r="D917" s="518">
        <v>14000</v>
      </c>
      <c r="E917" s="518">
        <v>14000</v>
      </c>
    </row>
    <row r="918" spans="1:5" s="125" customFormat="1" ht="15" x14ac:dyDescent="0.25">
      <c r="A918" s="611">
        <v>3223</v>
      </c>
      <c r="B918" s="612" t="s">
        <v>19</v>
      </c>
      <c r="C918" s="518">
        <v>27000</v>
      </c>
      <c r="D918" s="518">
        <v>27000</v>
      </c>
      <c r="E918" s="518">
        <v>27000</v>
      </c>
    </row>
    <row r="919" spans="1:5" s="125" customFormat="1" ht="26.25" customHeight="1" x14ac:dyDescent="0.25">
      <c r="A919" s="611">
        <v>3224</v>
      </c>
      <c r="B919" s="612" t="s">
        <v>113</v>
      </c>
      <c r="C919" s="518">
        <v>2000</v>
      </c>
      <c r="D919" s="518">
        <v>2000</v>
      </c>
      <c r="E919" s="518">
        <v>2000</v>
      </c>
    </row>
    <row r="920" spans="1:5" s="125" customFormat="1" ht="15" x14ac:dyDescent="0.25">
      <c r="A920" s="611">
        <v>3225</v>
      </c>
      <c r="B920" s="612" t="s">
        <v>21</v>
      </c>
      <c r="C920" s="518">
        <v>20000</v>
      </c>
      <c r="D920" s="518">
        <v>20000</v>
      </c>
      <c r="E920" s="518">
        <v>20000</v>
      </c>
    </row>
    <row r="921" spans="1:5" s="125" customFormat="1" ht="15" x14ac:dyDescent="0.25">
      <c r="A921" s="609">
        <v>323</v>
      </c>
      <c r="B921" s="610" t="s">
        <v>23</v>
      </c>
      <c r="C921" s="570">
        <f t="shared" ref="C921:E921" si="462">SUM(C922:C925)</f>
        <v>122000</v>
      </c>
      <c r="D921" s="570">
        <f t="shared" si="462"/>
        <v>122000</v>
      </c>
      <c r="E921" s="570">
        <f t="shared" si="462"/>
        <v>122000</v>
      </c>
    </row>
    <row r="922" spans="1:5" s="125" customFormat="1" ht="15" x14ac:dyDescent="0.25">
      <c r="A922" s="611">
        <v>3231</v>
      </c>
      <c r="B922" s="612" t="s">
        <v>24</v>
      </c>
      <c r="C922" s="518">
        <v>3000</v>
      </c>
      <c r="D922" s="518">
        <v>3000</v>
      </c>
      <c r="E922" s="518">
        <v>3000</v>
      </c>
    </row>
    <row r="923" spans="1:5" s="125" customFormat="1" ht="15" x14ac:dyDescent="0.25">
      <c r="A923" s="611">
        <v>3232</v>
      </c>
      <c r="B923" s="612" t="s">
        <v>25</v>
      </c>
      <c r="C923" s="518">
        <v>55000</v>
      </c>
      <c r="D923" s="518">
        <v>55000</v>
      </c>
      <c r="E923" s="518">
        <v>55000</v>
      </c>
    </row>
    <row r="924" spans="1:5" s="125" customFormat="1" ht="15" x14ac:dyDescent="0.25">
      <c r="A924" s="611">
        <v>3233</v>
      </c>
      <c r="B924" s="612" t="s">
        <v>26</v>
      </c>
      <c r="C924" s="518">
        <v>10000</v>
      </c>
      <c r="D924" s="518">
        <v>10000</v>
      </c>
      <c r="E924" s="518">
        <v>10000</v>
      </c>
    </row>
    <row r="925" spans="1:5" s="125" customFormat="1" ht="15" x14ac:dyDescent="0.25">
      <c r="A925" s="611">
        <v>3237</v>
      </c>
      <c r="B925" s="612" t="s">
        <v>30</v>
      </c>
      <c r="C925" s="518">
        <v>54000</v>
      </c>
      <c r="D925" s="518">
        <v>54000</v>
      </c>
      <c r="E925" s="518">
        <v>54000</v>
      </c>
    </row>
    <row r="926" spans="1:5" s="125" customFormat="1" ht="25.5" x14ac:dyDescent="0.25">
      <c r="A926" s="609">
        <v>324</v>
      </c>
      <c r="B926" s="610" t="s">
        <v>32</v>
      </c>
      <c r="C926" s="570">
        <f t="shared" ref="C926:E926" si="463">SUM(C927)</f>
        <v>20000</v>
      </c>
      <c r="D926" s="570">
        <f t="shared" si="463"/>
        <v>20000</v>
      </c>
      <c r="E926" s="570">
        <f t="shared" si="463"/>
        <v>20000</v>
      </c>
    </row>
    <row r="927" spans="1:5" s="125" customFormat="1" ht="15" x14ac:dyDescent="0.25">
      <c r="A927" s="611">
        <v>3241</v>
      </c>
      <c r="B927" s="612" t="s">
        <v>32</v>
      </c>
      <c r="C927" s="518">
        <v>20000</v>
      </c>
      <c r="D927" s="518">
        <v>20000</v>
      </c>
      <c r="E927" s="518">
        <v>20000</v>
      </c>
    </row>
    <row r="928" spans="1:5" s="125" customFormat="1" ht="15" x14ac:dyDescent="0.25">
      <c r="A928" s="609" t="s">
        <v>171</v>
      </c>
      <c r="B928" s="610" t="s">
        <v>33</v>
      </c>
      <c r="C928" s="570">
        <f t="shared" ref="C928:E928" si="464">SUM(C929)</f>
        <v>67000</v>
      </c>
      <c r="D928" s="570">
        <f t="shared" si="464"/>
        <v>67000</v>
      </c>
      <c r="E928" s="570">
        <f t="shared" si="464"/>
        <v>67000</v>
      </c>
    </row>
    <row r="929" spans="1:5" s="125" customFormat="1" ht="15" x14ac:dyDescent="0.25">
      <c r="A929" s="611">
        <v>3294</v>
      </c>
      <c r="B929" s="612" t="s">
        <v>37</v>
      </c>
      <c r="C929" s="518">
        <v>67000</v>
      </c>
      <c r="D929" s="518">
        <v>67000</v>
      </c>
      <c r="E929" s="518">
        <v>67000</v>
      </c>
    </row>
    <row r="930" spans="1:5" s="125" customFormat="1" ht="25.5" x14ac:dyDescent="0.25">
      <c r="A930" s="606">
        <v>41</v>
      </c>
      <c r="B930" s="607" t="s">
        <v>382</v>
      </c>
      <c r="C930" s="608">
        <f t="shared" ref="C930:E931" si="465">SUM(C931)</f>
        <v>1990000</v>
      </c>
      <c r="D930" s="608">
        <f t="shared" si="465"/>
        <v>1990000</v>
      </c>
      <c r="E930" s="608">
        <f t="shared" si="465"/>
        <v>1990000</v>
      </c>
    </row>
    <row r="931" spans="1:5" s="125" customFormat="1" ht="15" x14ac:dyDescent="0.25">
      <c r="A931" s="609">
        <v>412</v>
      </c>
      <c r="B931" s="610" t="s">
        <v>67</v>
      </c>
      <c r="C931" s="570">
        <f t="shared" si="465"/>
        <v>1990000</v>
      </c>
      <c r="D931" s="570">
        <f t="shared" si="465"/>
        <v>1990000</v>
      </c>
      <c r="E931" s="570">
        <f t="shared" si="465"/>
        <v>1990000</v>
      </c>
    </row>
    <row r="932" spans="1:5" s="125" customFormat="1" ht="15" x14ac:dyDescent="0.25">
      <c r="A932" s="611">
        <v>4123</v>
      </c>
      <c r="B932" s="612" t="s">
        <v>68</v>
      </c>
      <c r="C932" s="518">
        <v>1990000</v>
      </c>
      <c r="D932" s="518">
        <v>1990000</v>
      </c>
      <c r="E932" s="518">
        <v>1990000</v>
      </c>
    </row>
    <row r="933" spans="1:5" s="125" customFormat="1" ht="25.5" x14ac:dyDescent="0.25">
      <c r="A933" s="606">
        <v>42</v>
      </c>
      <c r="B933" s="607" t="s">
        <v>382</v>
      </c>
      <c r="C933" s="608">
        <f t="shared" ref="C933:E933" si="466">SUM(C934,C939,C941)</f>
        <v>3695000</v>
      </c>
      <c r="D933" s="608">
        <f t="shared" si="466"/>
        <v>5246000</v>
      </c>
      <c r="E933" s="608">
        <f t="shared" si="466"/>
        <v>6679000</v>
      </c>
    </row>
    <row r="934" spans="1:5" s="125" customFormat="1" ht="15" x14ac:dyDescent="0.25">
      <c r="A934" s="609">
        <v>422</v>
      </c>
      <c r="B934" s="610" t="s">
        <v>53</v>
      </c>
      <c r="C934" s="570">
        <f t="shared" ref="C934:E934" si="467">SUM(C935:C938)</f>
        <v>2669000</v>
      </c>
      <c r="D934" s="570">
        <f t="shared" si="467"/>
        <v>3922000</v>
      </c>
      <c r="E934" s="570">
        <f t="shared" si="467"/>
        <v>5156000</v>
      </c>
    </row>
    <row r="935" spans="1:5" s="125" customFormat="1" ht="15" x14ac:dyDescent="0.25">
      <c r="A935" s="611">
        <v>4221</v>
      </c>
      <c r="B935" s="612" t="s">
        <v>54</v>
      </c>
      <c r="C935" s="518">
        <v>339000</v>
      </c>
      <c r="D935" s="518">
        <v>796000</v>
      </c>
      <c r="E935" s="518">
        <v>338000</v>
      </c>
    </row>
    <row r="936" spans="1:5" s="125" customFormat="1" ht="15" x14ac:dyDescent="0.25">
      <c r="A936" s="611">
        <v>4222</v>
      </c>
      <c r="B936" s="612" t="s">
        <v>58</v>
      </c>
      <c r="C936" s="518">
        <v>498000</v>
      </c>
      <c r="D936" s="518">
        <v>597000</v>
      </c>
      <c r="E936" s="518">
        <v>796000</v>
      </c>
    </row>
    <row r="937" spans="1:5" s="125" customFormat="1" ht="15" x14ac:dyDescent="0.25">
      <c r="A937" s="611">
        <v>4223</v>
      </c>
      <c r="B937" s="612" t="s">
        <v>59</v>
      </c>
      <c r="C937" s="518">
        <v>1792000</v>
      </c>
      <c r="D937" s="518">
        <v>2489000</v>
      </c>
      <c r="E937" s="518">
        <v>3982000</v>
      </c>
    </row>
    <row r="938" spans="1:5" s="125" customFormat="1" ht="15" x14ac:dyDescent="0.25">
      <c r="A938" s="611">
        <v>4227</v>
      </c>
      <c r="B938" s="612" t="s">
        <v>60</v>
      </c>
      <c r="C938" s="518">
        <v>40000</v>
      </c>
      <c r="D938" s="518">
        <v>40000</v>
      </c>
      <c r="E938" s="518">
        <v>40000</v>
      </c>
    </row>
    <row r="939" spans="1:5" s="125" customFormat="1" ht="15" x14ac:dyDescent="0.25">
      <c r="A939" s="609">
        <v>423</v>
      </c>
      <c r="B939" s="610" t="s">
        <v>61</v>
      </c>
      <c r="C939" s="570">
        <f t="shared" ref="C939:E939" si="468">SUM(C940)</f>
        <v>528000</v>
      </c>
      <c r="D939" s="570">
        <f t="shared" si="468"/>
        <v>528000</v>
      </c>
      <c r="E939" s="570">
        <f t="shared" si="468"/>
        <v>528000</v>
      </c>
    </row>
    <row r="940" spans="1:5" s="125" customFormat="1" ht="15" x14ac:dyDescent="0.25">
      <c r="A940" s="611">
        <v>4231</v>
      </c>
      <c r="B940" s="612" t="s">
        <v>62</v>
      </c>
      <c r="C940" s="518">
        <v>528000</v>
      </c>
      <c r="D940" s="518">
        <v>528000</v>
      </c>
      <c r="E940" s="518">
        <v>528000</v>
      </c>
    </row>
    <row r="941" spans="1:5" s="125" customFormat="1" ht="15" x14ac:dyDescent="0.25">
      <c r="A941" s="609">
        <v>426</v>
      </c>
      <c r="B941" s="610" t="s">
        <v>73</v>
      </c>
      <c r="C941" s="570">
        <f t="shared" ref="C941:E941" si="469">SUM(C942)</f>
        <v>498000</v>
      </c>
      <c r="D941" s="570">
        <f t="shared" si="469"/>
        <v>796000</v>
      </c>
      <c r="E941" s="570">
        <f t="shared" si="469"/>
        <v>995000</v>
      </c>
    </row>
    <row r="942" spans="1:5" s="125" customFormat="1" ht="15" x14ac:dyDescent="0.25">
      <c r="A942" s="611">
        <v>4262</v>
      </c>
      <c r="B942" s="612" t="s">
        <v>89</v>
      </c>
      <c r="C942" s="518">
        <v>498000</v>
      </c>
      <c r="D942" s="518">
        <v>796000</v>
      </c>
      <c r="E942" s="518">
        <v>995000</v>
      </c>
    </row>
    <row r="943" spans="1:5" s="125" customFormat="1" ht="25.5" x14ac:dyDescent="0.25">
      <c r="A943" s="606">
        <v>45</v>
      </c>
      <c r="B943" s="607" t="s">
        <v>345</v>
      </c>
      <c r="C943" s="608">
        <f t="shared" ref="C943:E943" si="470">SUM(C944)</f>
        <v>299000</v>
      </c>
      <c r="D943" s="608">
        <f t="shared" si="470"/>
        <v>697000</v>
      </c>
      <c r="E943" s="608">
        <f t="shared" si="470"/>
        <v>697000</v>
      </c>
    </row>
    <row r="944" spans="1:5" s="125" customFormat="1" ht="15" x14ac:dyDescent="0.25">
      <c r="A944" s="609">
        <v>451</v>
      </c>
      <c r="B944" s="610" t="s">
        <v>55</v>
      </c>
      <c r="C944" s="570">
        <f t="shared" ref="C944:E944" si="471">SUM(C945)</f>
        <v>299000</v>
      </c>
      <c r="D944" s="570">
        <f t="shared" si="471"/>
        <v>697000</v>
      </c>
      <c r="E944" s="570">
        <f t="shared" si="471"/>
        <v>697000</v>
      </c>
    </row>
    <row r="945" spans="1:5" s="125" customFormat="1" ht="15" x14ac:dyDescent="0.25">
      <c r="A945" s="611">
        <v>4511</v>
      </c>
      <c r="B945" s="612" t="s">
        <v>55</v>
      </c>
      <c r="C945" s="518">
        <v>299000</v>
      </c>
      <c r="D945" s="518">
        <v>697000</v>
      </c>
      <c r="E945" s="518">
        <v>697000</v>
      </c>
    </row>
    <row r="946" spans="1:5" s="125" customFormat="1" ht="15" x14ac:dyDescent="0.25">
      <c r="A946" s="576" t="s">
        <v>354</v>
      </c>
      <c r="B946" s="561" t="s">
        <v>355</v>
      </c>
      <c r="C946" s="586">
        <f t="shared" ref="C946:E946" si="472">SUM(C947)</f>
        <v>5664000</v>
      </c>
      <c r="D946" s="586">
        <f t="shared" si="472"/>
        <v>7324000</v>
      </c>
      <c r="E946" s="586">
        <f t="shared" si="472"/>
        <v>8594000</v>
      </c>
    </row>
    <row r="947" spans="1:5" s="78" customFormat="1" ht="15" x14ac:dyDescent="0.25">
      <c r="A947" s="508" t="s">
        <v>119</v>
      </c>
      <c r="B947" s="508"/>
      <c r="C947" s="509">
        <f t="shared" ref="C947:E947" si="473">SUM(C948,C953,C973,C976,C987)</f>
        <v>5664000</v>
      </c>
      <c r="D947" s="509">
        <f t="shared" si="473"/>
        <v>7324000</v>
      </c>
      <c r="E947" s="509">
        <f t="shared" si="473"/>
        <v>8594000</v>
      </c>
    </row>
    <row r="948" spans="1:5" s="78" customFormat="1" ht="15" x14ac:dyDescent="0.25">
      <c r="A948" s="606">
        <v>31</v>
      </c>
      <c r="B948" s="607" t="s">
        <v>386</v>
      </c>
      <c r="C948" s="608">
        <f t="shared" ref="C948:E948" si="474">SUM(C949,C951)</f>
        <v>259000</v>
      </c>
      <c r="D948" s="608">
        <f t="shared" si="474"/>
        <v>259000</v>
      </c>
      <c r="E948" s="608">
        <f t="shared" si="474"/>
        <v>259000</v>
      </c>
    </row>
    <row r="949" spans="1:5" s="78" customFormat="1" ht="15" x14ac:dyDescent="0.25">
      <c r="A949" s="609">
        <v>311</v>
      </c>
      <c r="B949" s="610" t="s">
        <v>4</v>
      </c>
      <c r="C949" s="570">
        <f t="shared" ref="C949:E949" si="475">SUM(C950)</f>
        <v>239000</v>
      </c>
      <c r="D949" s="570">
        <f t="shared" si="475"/>
        <v>239000</v>
      </c>
      <c r="E949" s="570">
        <f t="shared" si="475"/>
        <v>239000</v>
      </c>
    </row>
    <row r="950" spans="1:5" s="125" customFormat="1" ht="15" x14ac:dyDescent="0.25">
      <c r="A950" s="613">
        <v>3111</v>
      </c>
      <c r="B950" s="612" t="s">
        <v>5</v>
      </c>
      <c r="C950" s="518">
        <v>239000</v>
      </c>
      <c r="D950" s="518">
        <v>239000</v>
      </c>
      <c r="E950" s="518">
        <v>239000</v>
      </c>
    </row>
    <row r="951" spans="1:5" s="125" customFormat="1" ht="15" x14ac:dyDescent="0.25">
      <c r="A951" s="609">
        <v>313</v>
      </c>
      <c r="B951" s="610" t="s">
        <v>8</v>
      </c>
      <c r="C951" s="570">
        <f t="shared" ref="C951:E951" si="476">SUM(C952)</f>
        <v>20000</v>
      </c>
      <c r="D951" s="570">
        <f t="shared" si="476"/>
        <v>20000</v>
      </c>
      <c r="E951" s="570">
        <f t="shared" si="476"/>
        <v>20000</v>
      </c>
    </row>
    <row r="952" spans="1:5" s="125" customFormat="1" ht="15" x14ac:dyDescent="0.25">
      <c r="A952" s="613">
        <v>3132</v>
      </c>
      <c r="B952" s="612" t="s">
        <v>10</v>
      </c>
      <c r="C952" s="518">
        <v>20000</v>
      </c>
      <c r="D952" s="518">
        <v>20000</v>
      </c>
      <c r="E952" s="518">
        <v>20000</v>
      </c>
    </row>
    <row r="953" spans="1:5" s="125" customFormat="1" ht="15" x14ac:dyDescent="0.25">
      <c r="A953" s="606">
        <v>32</v>
      </c>
      <c r="B953" s="607" t="s">
        <v>383</v>
      </c>
      <c r="C953" s="608">
        <f t="shared" ref="C953:E953" si="477">SUM(C954,C958,C962,C971)</f>
        <v>4228000</v>
      </c>
      <c r="D953" s="608">
        <f t="shared" si="477"/>
        <v>5077000</v>
      </c>
      <c r="E953" s="608">
        <f t="shared" si="477"/>
        <v>5909000</v>
      </c>
    </row>
    <row r="954" spans="1:5" s="125" customFormat="1" ht="15" x14ac:dyDescent="0.25">
      <c r="A954" s="609">
        <v>321</v>
      </c>
      <c r="B954" s="610" t="s">
        <v>12</v>
      </c>
      <c r="C954" s="570">
        <f t="shared" ref="C954:E954" si="478">SUM(C955:C957)</f>
        <v>124000</v>
      </c>
      <c r="D954" s="570">
        <f t="shared" si="478"/>
        <v>124000</v>
      </c>
      <c r="E954" s="570">
        <f t="shared" si="478"/>
        <v>126000</v>
      </c>
    </row>
    <row r="955" spans="1:5" s="125" customFormat="1" ht="15" x14ac:dyDescent="0.25">
      <c r="A955" s="613">
        <v>3211</v>
      </c>
      <c r="B955" s="612" t="s">
        <v>13</v>
      </c>
      <c r="C955" s="518">
        <v>20000</v>
      </c>
      <c r="D955" s="518">
        <v>20000</v>
      </c>
      <c r="E955" s="518">
        <v>20000</v>
      </c>
    </row>
    <row r="956" spans="1:5" s="125" customFormat="1" ht="25.5" x14ac:dyDescent="0.25">
      <c r="A956" s="613">
        <v>3212</v>
      </c>
      <c r="B956" s="612" t="s">
        <v>14</v>
      </c>
      <c r="C956" s="518">
        <v>93000</v>
      </c>
      <c r="D956" s="518">
        <v>93000</v>
      </c>
      <c r="E956" s="518">
        <v>93000</v>
      </c>
    </row>
    <row r="957" spans="1:5" s="125" customFormat="1" ht="15" x14ac:dyDescent="0.25">
      <c r="A957" s="613">
        <v>3213</v>
      </c>
      <c r="B957" s="612" t="s">
        <v>15</v>
      </c>
      <c r="C957" s="518">
        <v>11000</v>
      </c>
      <c r="D957" s="518">
        <v>11000</v>
      </c>
      <c r="E957" s="518">
        <v>13000</v>
      </c>
    </row>
    <row r="958" spans="1:5" s="78" customFormat="1" ht="15" x14ac:dyDescent="0.25">
      <c r="A958" s="609">
        <v>322</v>
      </c>
      <c r="B958" s="610" t="s">
        <v>16</v>
      </c>
      <c r="C958" s="570">
        <f t="shared" ref="C958:E958" si="479">SUM(C959:C961)</f>
        <v>115000</v>
      </c>
      <c r="D958" s="570">
        <f t="shared" si="479"/>
        <v>115000</v>
      </c>
      <c r="E958" s="570">
        <f t="shared" si="479"/>
        <v>115000</v>
      </c>
    </row>
    <row r="959" spans="1:5" s="125" customFormat="1" ht="15" x14ac:dyDescent="0.25">
      <c r="A959" s="611">
        <v>3221</v>
      </c>
      <c r="B959" s="612" t="s">
        <v>17</v>
      </c>
      <c r="C959" s="518">
        <v>7000</v>
      </c>
      <c r="D959" s="518">
        <v>7000</v>
      </c>
      <c r="E959" s="518">
        <v>7000</v>
      </c>
    </row>
    <row r="960" spans="1:5" s="125" customFormat="1" ht="15" x14ac:dyDescent="0.25">
      <c r="A960" s="611">
        <v>3223</v>
      </c>
      <c r="B960" s="612" t="s">
        <v>19</v>
      </c>
      <c r="C960" s="518">
        <v>95000</v>
      </c>
      <c r="D960" s="518">
        <v>95000</v>
      </c>
      <c r="E960" s="518">
        <v>95000</v>
      </c>
    </row>
    <row r="961" spans="1:5" s="125" customFormat="1" ht="15" x14ac:dyDescent="0.25">
      <c r="A961" s="611">
        <v>3225</v>
      </c>
      <c r="B961" s="612" t="s">
        <v>118</v>
      </c>
      <c r="C961" s="518">
        <v>13000</v>
      </c>
      <c r="D961" s="518">
        <v>13000</v>
      </c>
      <c r="E961" s="518">
        <v>13000</v>
      </c>
    </row>
    <row r="962" spans="1:5" s="125" customFormat="1" ht="15" x14ac:dyDescent="0.25">
      <c r="A962" s="609">
        <v>323</v>
      </c>
      <c r="B962" s="610" t="s">
        <v>23</v>
      </c>
      <c r="C962" s="570">
        <f t="shared" ref="C962:E962" si="480">SUM(C963:C970)</f>
        <v>3823000</v>
      </c>
      <c r="D962" s="570">
        <f t="shared" si="480"/>
        <v>4672000</v>
      </c>
      <c r="E962" s="570">
        <f t="shared" si="480"/>
        <v>5502000</v>
      </c>
    </row>
    <row r="963" spans="1:5" s="125" customFormat="1" ht="15" x14ac:dyDescent="0.25">
      <c r="A963" s="611">
        <v>3231</v>
      </c>
      <c r="B963" s="612" t="s">
        <v>24</v>
      </c>
      <c r="C963" s="518">
        <v>140000</v>
      </c>
      <c r="D963" s="518">
        <v>133000</v>
      </c>
      <c r="E963" s="518">
        <v>153000</v>
      </c>
    </row>
    <row r="964" spans="1:5" s="125" customFormat="1" ht="15" x14ac:dyDescent="0.25">
      <c r="A964" s="611">
        <v>3232</v>
      </c>
      <c r="B964" s="612" t="s">
        <v>25</v>
      </c>
      <c r="C964" s="518">
        <v>214000</v>
      </c>
      <c r="D964" s="518">
        <v>240000</v>
      </c>
      <c r="E964" s="518">
        <v>253000</v>
      </c>
    </row>
    <row r="965" spans="1:5" s="125" customFormat="1" ht="15" x14ac:dyDescent="0.25">
      <c r="A965" s="611">
        <v>3233</v>
      </c>
      <c r="B965" s="612" t="s">
        <v>26</v>
      </c>
      <c r="C965" s="518">
        <v>12000</v>
      </c>
      <c r="D965" s="518">
        <v>12000</v>
      </c>
      <c r="E965" s="518">
        <v>12000</v>
      </c>
    </row>
    <row r="966" spans="1:5" s="125" customFormat="1" ht="15" x14ac:dyDescent="0.25">
      <c r="A966" s="611">
        <v>3234</v>
      </c>
      <c r="B966" s="612" t="s">
        <v>27</v>
      </c>
      <c r="C966" s="518">
        <v>23000</v>
      </c>
      <c r="D966" s="518">
        <v>23000</v>
      </c>
      <c r="E966" s="518">
        <v>23000</v>
      </c>
    </row>
    <row r="967" spans="1:5" s="125" customFormat="1" ht="15" x14ac:dyDescent="0.25">
      <c r="A967" s="611">
        <v>3236</v>
      </c>
      <c r="B967" s="612" t="s">
        <v>29</v>
      </c>
      <c r="C967" s="518">
        <v>8000</v>
      </c>
      <c r="D967" s="518">
        <v>8000</v>
      </c>
      <c r="E967" s="518">
        <v>8000</v>
      </c>
    </row>
    <row r="968" spans="1:5" s="125" customFormat="1" ht="15" x14ac:dyDescent="0.25">
      <c r="A968" s="611">
        <v>3237</v>
      </c>
      <c r="B968" s="612" t="s">
        <v>30</v>
      </c>
      <c r="C968" s="518">
        <v>664000</v>
      </c>
      <c r="D968" s="518">
        <v>796000</v>
      </c>
      <c r="E968" s="518">
        <v>929000</v>
      </c>
    </row>
    <row r="969" spans="1:5" s="125" customFormat="1" ht="15" x14ac:dyDescent="0.25">
      <c r="A969" s="611">
        <v>3238</v>
      </c>
      <c r="B969" s="612" t="s">
        <v>70</v>
      </c>
      <c r="C969" s="518">
        <v>772000</v>
      </c>
      <c r="D969" s="518">
        <v>806000</v>
      </c>
      <c r="E969" s="518">
        <v>806000</v>
      </c>
    </row>
    <row r="970" spans="1:5" s="125" customFormat="1" ht="15" x14ac:dyDescent="0.25">
      <c r="A970" s="611">
        <v>3239</v>
      </c>
      <c r="B970" s="612" t="s">
        <v>31</v>
      </c>
      <c r="C970" s="518">
        <v>1990000</v>
      </c>
      <c r="D970" s="518">
        <v>2654000</v>
      </c>
      <c r="E970" s="518">
        <v>3318000</v>
      </c>
    </row>
    <row r="971" spans="1:5" s="125" customFormat="1" ht="25.5" x14ac:dyDescent="0.25">
      <c r="A971" s="614">
        <v>324</v>
      </c>
      <c r="B971" s="615" t="s">
        <v>32</v>
      </c>
      <c r="C971" s="570">
        <f t="shared" ref="C971:E971" si="481">SUM(C972)</f>
        <v>166000</v>
      </c>
      <c r="D971" s="570">
        <f t="shared" si="481"/>
        <v>166000</v>
      </c>
      <c r="E971" s="570">
        <f t="shared" si="481"/>
        <v>166000</v>
      </c>
    </row>
    <row r="972" spans="1:5" s="125" customFormat="1" ht="15" x14ac:dyDescent="0.25">
      <c r="A972" s="611">
        <v>3241</v>
      </c>
      <c r="B972" s="612" t="s">
        <v>32</v>
      </c>
      <c r="C972" s="518">
        <v>166000</v>
      </c>
      <c r="D972" s="518">
        <v>166000</v>
      </c>
      <c r="E972" s="518">
        <v>166000</v>
      </c>
    </row>
    <row r="973" spans="1:5" s="78" customFormat="1" ht="15" x14ac:dyDescent="0.25">
      <c r="A973" s="606">
        <v>38</v>
      </c>
      <c r="B973" s="607" t="s">
        <v>384</v>
      </c>
      <c r="C973" s="608">
        <f t="shared" ref="C973:E974" si="482">SUM(C974)</f>
        <v>133000</v>
      </c>
      <c r="D973" s="608">
        <f t="shared" si="482"/>
        <v>266000</v>
      </c>
      <c r="E973" s="608">
        <f t="shared" si="482"/>
        <v>266000</v>
      </c>
    </row>
    <row r="974" spans="1:5" s="78" customFormat="1" ht="15" x14ac:dyDescent="0.25">
      <c r="A974" s="609">
        <v>381</v>
      </c>
      <c r="B974" s="610" t="s">
        <v>46</v>
      </c>
      <c r="C974" s="570">
        <f t="shared" si="482"/>
        <v>133000</v>
      </c>
      <c r="D974" s="570">
        <f t="shared" si="482"/>
        <v>266000</v>
      </c>
      <c r="E974" s="570">
        <f t="shared" si="482"/>
        <v>266000</v>
      </c>
    </row>
    <row r="975" spans="1:5" s="125" customFormat="1" ht="15" x14ac:dyDescent="0.25">
      <c r="A975" s="611" t="s">
        <v>387</v>
      </c>
      <c r="B975" s="612" t="s">
        <v>120</v>
      </c>
      <c r="C975" s="518">
        <v>133000</v>
      </c>
      <c r="D975" s="518">
        <v>266000</v>
      </c>
      <c r="E975" s="518">
        <v>266000</v>
      </c>
    </row>
    <row r="976" spans="1:5" s="78" customFormat="1" ht="25.5" x14ac:dyDescent="0.25">
      <c r="A976" s="606">
        <v>42</v>
      </c>
      <c r="B976" s="607" t="s">
        <v>382</v>
      </c>
      <c r="C976" s="608">
        <f t="shared" ref="C976:E976" si="483">SUM(C977,C979,C985)</f>
        <v>839000</v>
      </c>
      <c r="D976" s="608">
        <f t="shared" si="483"/>
        <v>1457000</v>
      </c>
      <c r="E976" s="608">
        <f t="shared" si="483"/>
        <v>1762000</v>
      </c>
    </row>
    <row r="977" spans="1:5" s="78" customFormat="1" ht="15" x14ac:dyDescent="0.25">
      <c r="A977" s="609">
        <v>421</v>
      </c>
      <c r="B977" s="610" t="s">
        <v>51</v>
      </c>
      <c r="C977" s="570">
        <f t="shared" ref="C977:E977" si="484">SUM(C978)</f>
        <v>265000</v>
      </c>
      <c r="D977" s="570">
        <f t="shared" si="484"/>
        <v>332000</v>
      </c>
      <c r="E977" s="570">
        <f t="shared" si="484"/>
        <v>398000</v>
      </c>
    </row>
    <row r="978" spans="1:5" s="125" customFormat="1" ht="15" x14ac:dyDescent="0.25">
      <c r="A978" s="611">
        <v>4212</v>
      </c>
      <c r="B978" s="612" t="s">
        <v>52</v>
      </c>
      <c r="C978" s="518">
        <v>265000</v>
      </c>
      <c r="D978" s="518">
        <v>332000</v>
      </c>
      <c r="E978" s="518">
        <v>398000</v>
      </c>
    </row>
    <row r="979" spans="1:5" s="78" customFormat="1" ht="15" x14ac:dyDescent="0.25">
      <c r="A979" s="609">
        <v>422</v>
      </c>
      <c r="B979" s="610" t="s">
        <v>53</v>
      </c>
      <c r="C979" s="570">
        <f t="shared" ref="C979:E979" si="485">SUM(C980:C984)</f>
        <v>568000</v>
      </c>
      <c r="D979" s="570">
        <f t="shared" si="485"/>
        <v>1119000</v>
      </c>
      <c r="E979" s="570">
        <f t="shared" si="485"/>
        <v>1337000</v>
      </c>
    </row>
    <row r="980" spans="1:5" s="125" customFormat="1" ht="15" x14ac:dyDescent="0.25">
      <c r="A980" s="611">
        <v>4221</v>
      </c>
      <c r="B980" s="612" t="s">
        <v>54</v>
      </c>
      <c r="C980" s="518">
        <v>106000</v>
      </c>
      <c r="D980" s="518">
        <v>120000</v>
      </c>
      <c r="E980" s="518">
        <v>133000</v>
      </c>
    </row>
    <row r="981" spans="1:5" s="125" customFormat="1" ht="15" x14ac:dyDescent="0.25">
      <c r="A981" s="611">
        <v>4222</v>
      </c>
      <c r="B981" s="612" t="s">
        <v>58</v>
      </c>
      <c r="C981" s="518">
        <v>137000</v>
      </c>
      <c r="D981" s="518">
        <v>137000</v>
      </c>
      <c r="E981" s="518">
        <v>137000</v>
      </c>
    </row>
    <row r="982" spans="1:5" s="125" customFormat="1" ht="15" x14ac:dyDescent="0.25">
      <c r="A982" s="611">
        <v>4223</v>
      </c>
      <c r="B982" s="612" t="s">
        <v>59</v>
      </c>
      <c r="C982" s="518">
        <v>266000</v>
      </c>
      <c r="D982" s="518">
        <v>796000</v>
      </c>
      <c r="E982" s="518">
        <v>995000</v>
      </c>
    </row>
    <row r="983" spans="1:5" s="125" customFormat="1" ht="15" x14ac:dyDescent="0.25">
      <c r="A983" s="611">
        <v>4224</v>
      </c>
      <c r="B983" s="612" t="s">
        <v>288</v>
      </c>
      <c r="C983" s="518">
        <v>6000</v>
      </c>
      <c r="D983" s="518">
        <v>6000</v>
      </c>
      <c r="E983" s="518">
        <v>6000</v>
      </c>
    </row>
    <row r="984" spans="1:5" s="125" customFormat="1" ht="15" x14ac:dyDescent="0.25">
      <c r="A984" s="611">
        <v>4225</v>
      </c>
      <c r="B984" s="612" t="s">
        <v>106</v>
      </c>
      <c r="C984" s="518">
        <v>53000</v>
      </c>
      <c r="D984" s="518">
        <v>60000</v>
      </c>
      <c r="E984" s="518">
        <v>66000</v>
      </c>
    </row>
    <row r="985" spans="1:5" s="78" customFormat="1" ht="15" x14ac:dyDescent="0.25">
      <c r="A985" s="609">
        <v>423</v>
      </c>
      <c r="B985" s="610" t="s">
        <v>61</v>
      </c>
      <c r="C985" s="570">
        <f t="shared" ref="C985:E985" si="486">SUM(C986)</f>
        <v>6000</v>
      </c>
      <c r="D985" s="570">
        <f t="shared" si="486"/>
        <v>6000</v>
      </c>
      <c r="E985" s="570">
        <f t="shared" si="486"/>
        <v>27000</v>
      </c>
    </row>
    <row r="986" spans="1:5" s="125" customFormat="1" ht="15" x14ac:dyDescent="0.25">
      <c r="A986" s="611">
        <v>4231</v>
      </c>
      <c r="B986" s="612" t="s">
        <v>62</v>
      </c>
      <c r="C986" s="518">
        <v>6000</v>
      </c>
      <c r="D986" s="518">
        <v>6000</v>
      </c>
      <c r="E986" s="518">
        <v>27000</v>
      </c>
    </row>
    <row r="987" spans="1:5" s="78" customFormat="1" ht="25.5" x14ac:dyDescent="0.25">
      <c r="A987" s="606">
        <v>45</v>
      </c>
      <c r="B987" s="607" t="s">
        <v>345</v>
      </c>
      <c r="C987" s="608">
        <f t="shared" ref="C987:E987" si="487">SUM(C989)</f>
        <v>205000</v>
      </c>
      <c r="D987" s="608">
        <f t="shared" si="487"/>
        <v>265000</v>
      </c>
      <c r="E987" s="608">
        <f t="shared" si="487"/>
        <v>398000</v>
      </c>
    </row>
    <row r="988" spans="1:5" s="78" customFormat="1" ht="15" x14ac:dyDescent="0.25">
      <c r="A988" s="609">
        <v>451</v>
      </c>
      <c r="B988" s="610" t="s">
        <v>55</v>
      </c>
      <c r="C988" s="570">
        <f t="shared" ref="C988:E988" si="488">SUM(C989)</f>
        <v>205000</v>
      </c>
      <c r="D988" s="570">
        <f t="shared" si="488"/>
        <v>265000</v>
      </c>
      <c r="E988" s="570">
        <f t="shared" si="488"/>
        <v>398000</v>
      </c>
    </row>
    <row r="989" spans="1:5" s="125" customFormat="1" ht="15" x14ac:dyDescent="0.25">
      <c r="A989" s="611">
        <v>4511</v>
      </c>
      <c r="B989" s="612" t="s">
        <v>55</v>
      </c>
      <c r="C989" s="518">
        <v>205000</v>
      </c>
      <c r="D989" s="518">
        <v>265000</v>
      </c>
      <c r="E989" s="518">
        <v>398000</v>
      </c>
    </row>
    <row r="990" spans="1:5" s="125" customFormat="1" ht="51" customHeight="1" x14ac:dyDescent="0.25">
      <c r="A990" s="576" t="s">
        <v>365</v>
      </c>
      <c r="B990" s="561" t="s">
        <v>356</v>
      </c>
      <c r="C990" s="616">
        <f t="shared" ref="C990:E990" si="489">SUM(C991)</f>
        <v>18171000</v>
      </c>
      <c r="D990" s="616">
        <f t="shared" si="489"/>
        <v>20238000</v>
      </c>
      <c r="E990" s="616">
        <f t="shared" si="489"/>
        <v>21851000</v>
      </c>
    </row>
    <row r="991" spans="1:5" s="125" customFormat="1" ht="15" x14ac:dyDescent="0.25">
      <c r="A991" s="508" t="s">
        <v>119</v>
      </c>
      <c r="B991" s="508"/>
      <c r="C991" s="512">
        <f t="shared" ref="C991:E991" si="490">SUM(C992,C1001,C1023,C1034)</f>
        <v>18171000</v>
      </c>
      <c r="D991" s="512">
        <f t="shared" si="490"/>
        <v>20238000</v>
      </c>
      <c r="E991" s="512">
        <f t="shared" si="490"/>
        <v>21851000</v>
      </c>
    </row>
    <row r="992" spans="1:5" s="125" customFormat="1" ht="15" x14ac:dyDescent="0.25">
      <c r="A992" s="617">
        <v>31</v>
      </c>
      <c r="B992" s="618" t="s">
        <v>386</v>
      </c>
      <c r="C992" s="608">
        <f t="shared" ref="C992:E992" si="491">SUM(C993,C996,C998)</f>
        <v>209000</v>
      </c>
      <c r="D992" s="608">
        <f t="shared" si="491"/>
        <v>209000</v>
      </c>
      <c r="E992" s="608">
        <f t="shared" si="491"/>
        <v>209000</v>
      </c>
    </row>
    <row r="993" spans="1:5" s="125" customFormat="1" ht="15" x14ac:dyDescent="0.25">
      <c r="A993" s="614">
        <v>311</v>
      </c>
      <c r="B993" s="615" t="s">
        <v>4</v>
      </c>
      <c r="C993" s="570">
        <f t="shared" ref="C993:E993" si="492">SUM(C994:C995)</f>
        <v>119000</v>
      </c>
      <c r="D993" s="570">
        <f t="shared" si="492"/>
        <v>119000</v>
      </c>
      <c r="E993" s="570">
        <f t="shared" si="492"/>
        <v>119000</v>
      </c>
    </row>
    <row r="994" spans="1:5" s="125" customFormat="1" ht="15" x14ac:dyDescent="0.25">
      <c r="A994" s="611">
        <v>3111</v>
      </c>
      <c r="B994" s="612" t="s">
        <v>5</v>
      </c>
      <c r="C994" s="518">
        <v>109000</v>
      </c>
      <c r="D994" s="518">
        <v>109000</v>
      </c>
      <c r="E994" s="518">
        <v>109000</v>
      </c>
    </row>
    <row r="995" spans="1:5" s="125" customFormat="1" ht="15" x14ac:dyDescent="0.25">
      <c r="A995" s="613">
        <v>3113</v>
      </c>
      <c r="B995" s="612" t="s">
        <v>6</v>
      </c>
      <c r="C995" s="518">
        <v>10000</v>
      </c>
      <c r="D995" s="518">
        <v>10000</v>
      </c>
      <c r="E995" s="518">
        <v>10000</v>
      </c>
    </row>
    <row r="996" spans="1:5" s="125" customFormat="1" ht="15" x14ac:dyDescent="0.25">
      <c r="A996" s="614">
        <v>312</v>
      </c>
      <c r="B996" s="615" t="s">
        <v>7</v>
      </c>
      <c r="C996" s="570">
        <f t="shared" ref="C996:E996" si="493">SUM(C997)</f>
        <v>10000</v>
      </c>
      <c r="D996" s="570">
        <f t="shared" si="493"/>
        <v>10000</v>
      </c>
      <c r="E996" s="570">
        <f t="shared" si="493"/>
        <v>10000</v>
      </c>
    </row>
    <row r="997" spans="1:5" s="125" customFormat="1" ht="15" x14ac:dyDescent="0.25">
      <c r="A997" s="611">
        <v>3121</v>
      </c>
      <c r="B997" s="612" t="s">
        <v>7</v>
      </c>
      <c r="C997" s="518">
        <v>10000</v>
      </c>
      <c r="D997" s="518">
        <v>10000</v>
      </c>
      <c r="E997" s="518">
        <v>10000</v>
      </c>
    </row>
    <row r="998" spans="1:5" s="125" customFormat="1" ht="15" x14ac:dyDescent="0.25">
      <c r="A998" s="614">
        <v>313</v>
      </c>
      <c r="B998" s="615" t="s">
        <v>8</v>
      </c>
      <c r="C998" s="570">
        <f t="shared" ref="C998:E998" si="494">SUM(C999:C1000)</f>
        <v>80000</v>
      </c>
      <c r="D998" s="570">
        <f t="shared" si="494"/>
        <v>80000</v>
      </c>
      <c r="E998" s="570">
        <f t="shared" si="494"/>
        <v>80000</v>
      </c>
    </row>
    <row r="999" spans="1:5" s="125" customFormat="1" ht="15" x14ac:dyDescent="0.25">
      <c r="A999" s="611">
        <v>3131</v>
      </c>
      <c r="B999" s="612" t="s">
        <v>9</v>
      </c>
      <c r="C999" s="518">
        <v>40000</v>
      </c>
      <c r="D999" s="518">
        <v>40000</v>
      </c>
      <c r="E999" s="518">
        <v>40000</v>
      </c>
    </row>
    <row r="1000" spans="1:5" s="125" customFormat="1" ht="15" x14ac:dyDescent="0.25">
      <c r="A1000" s="611">
        <v>3132</v>
      </c>
      <c r="B1000" s="612" t="s">
        <v>10</v>
      </c>
      <c r="C1000" s="518">
        <v>40000</v>
      </c>
      <c r="D1000" s="518">
        <v>40000</v>
      </c>
      <c r="E1000" s="518">
        <v>40000</v>
      </c>
    </row>
    <row r="1001" spans="1:5" s="125" customFormat="1" ht="15" x14ac:dyDescent="0.25">
      <c r="A1001" s="617">
        <v>32</v>
      </c>
      <c r="B1001" s="618" t="s">
        <v>383</v>
      </c>
      <c r="C1001" s="608">
        <f t="shared" ref="C1001:E1001" si="495">SUM(C1002,C1006,C1012,C1019,C1021)</f>
        <v>4674000</v>
      </c>
      <c r="D1001" s="608">
        <f t="shared" si="495"/>
        <v>5249000</v>
      </c>
      <c r="E1001" s="608">
        <f t="shared" si="495"/>
        <v>5818000</v>
      </c>
    </row>
    <row r="1002" spans="1:5" s="125" customFormat="1" ht="15" x14ac:dyDescent="0.25">
      <c r="A1002" s="614">
        <v>321</v>
      </c>
      <c r="B1002" s="615" t="s">
        <v>12</v>
      </c>
      <c r="C1002" s="570">
        <f t="shared" ref="C1002:E1002" si="496">SUM(C1003:C1005)</f>
        <v>365000</v>
      </c>
      <c r="D1002" s="570">
        <f t="shared" si="496"/>
        <v>365000</v>
      </c>
      <c r="E1002" s="570">
        <f t="shared" si="496"/>
        <v>365000</v>
      </c>
    </row>
    <row r="1003" spans="1:5" s="125" customFormat="1" ht="15" x14ac:dyDescent="0.25">
      <c r="A1003" s="611">
        <v>3211</v>
      </c>
      <c r="B1003" s="612" t="s">
        <v>13</v>
      </c>
      <c r="C1003" s="518">
        <v>50000</v>
      </c>
      <c r="D1003" s="518">
        <v>50000</v>
      </c>
      <c r="E1003" s="518">
        <v>50000</v>
      </c>
    </row>
    <row r="1004" spans="1:5" s="125" customFormat="1" ht="25.5" x14ac:dyDescent="0.25">
      <c r="A1004" s="611">
        <v>3212</v>
      </c>
      <c r="B1004" s="612" t="s">
        <v>14</v>
      </c>
      <c r="C1004" s="518">
        <v>15000</v>
      </c>
      <c r="D1004" s="518">
        <v>15000</v>
      </c>
      <c r="E1004" s="518">
        <v>15000</v>
      </c>
    </row>
    <row r="1005" spans="1:5" s="125" customFormat="1" ht="15" x14ac:dyDescent="0.25">
      <c r="A1005" s="611">
        <v>3213</v>
      </c>
      <c r="B1005" s="612" t="s">
        <v>15</v>
      </c>
      <c r="C1005" s="518">
        <v>300000</v>
      </c>
      <c r="D1005" s="518">
        <v>300000</v>
      </c>
      <c r="E1005" s="518">
        <v>300000</v>
      </c>
    </row>
    <row r="1006" spans="1:5" s="78" customFormat="1" ht="15" x14ac:dyDescent="0.25">
      <c r="A1006" s="609">
        <v>322</v>
      </c>
      <c r="B1006" s="610" t="s">
        <v>16</v>
      </c>
      <c r="C1006" s="570">
        <f t="shared" ref="C1006:E1006" si="497">SUM(C1007:C1011)</f>
        <v>222000</v>
      </c>
      <c r="D1006" s="570">
        <f t="shared" si="497"/>
        <v>272000</v>
      </c>
      <c r="E1006" s="570">
        <f t="shared" si="497"/>
        <v>322000</v>
      </c>
    </row>
    <row r="1007" spans="1:5" s="125" customFormat="1" ht="15" x14ac:dyDescent="0.25">
      <c r="A1007" s="611">
        <v>3221</v>
      </c>
      <c r="B1007" s="612" t="s">
        <v>17</v>
      </c>
      <c r="C1007" s="518">
        <v>10000</v>
      </c>
      <c r="D1007" s="518">
        <v>10000</v>
      </c>
      <c r="E1007" s="518">
        <v>10000</v>
      </c>
    </row>
    <row r="1008" spans="1:5" s="125" customFormat="1" ht="15" x14ac:dyDescent="0.25">
      <c r="A1008" s="611">
        <v>3222</v>
      </c>
      <c r="B1008" s="612" t="s">
        <v>18</v>
      </c>
      <c r="C1008" s="518">
        <v>149000</v>
      </c>
      <c r="D1008" s="518">
        <v>199000</v>
      </c>
      <c r="E1008" s="518">
        <v>249000</v>
      </c>
    </row>
    <row r="1009" spans="1:5" s="125" customFormat="1" ht="15" x14ac:dyDescent="0.25">
      <c r="A1009" s="611">
        <v>3223</v>
      </c>
      <c r="B1009" s="612" t="s">
        <v>19</v>
      </c>
      <c r="C1009" s="518">
        <v>30000</v>
      </c>
      <c r="D1009" s="518">
        <v>30000</v>
      </c>
      <c r="E1009" s="518">
        <v>30000</v>
      </c>
    </row>
    <row r="1010" spans="1:5" s="125" customFormat="1" ht="15" x14ac:dyDescent="0.25">
      <c r="A1010" s="611">
        <v>3224</v>
      </c>
      <c r="B1010" s="612" t="s">
        <v>113</v>
      </c>
      <c r="C1010" s="518">
        <v>3000</v>
      </c>
      <c r="D1010" s="518">
        <v>3000</v>
      </c>
      <c r="E1010" s="518">
        <v>3000</v>
      </c>
    </row>
    <row r="1011" spans="1:5" s="125" customFormat="1" ht="15" x14ac:dyDescent="0.25">
      <c r="A1011" s="611">
        <v>3225</v>
      </c>
      <c r="B1011" s="612" t="s">
        <v>21</v>
      </c>
      <c r="C1011" s="518">
        <v>30000</v>
      </c>
      <c r="D1011" s="518">
        <v>30000</v>
      </c>
      <c r="E1011" s="518">
        <v>30000</v>
      </c>
    </row>
    <row r="1012" spans="1:5" s="78" customFormat="1" ht="15" x14ac:dyDescent="0.25">
      <c r="A1012" s="609">
        <v>323</v>
      </c>
      <c r="B1012" s="610" t="s">
        <v>23</v>
      </c>
      <c r="C1012" s="570">
        <f t="shared" ref="C1012:E1012" si="498">SUM(C1013:C1018)</f>
        <v>4032000</v>
      </c>
      <c r="D1012" s="570">
        <f t="shared" si="498"/>
        <v>4557000</v>
      </c>
      <c r="E1012" s="570">
        <f t="shared" si="498"/>
        <v>5076000</v>
      </c>
    </row>
    <row r="1013" spans="1:5" s="125" customFormat="1" ht="15" x14ac:dyDescent="0.25">
      <c r="A1013" s="611">
        <v>3232</v>
      </c>
      <c r="B1013" s="612" t="s">
        <v>25</v>
      </c>
      <c r="C1013" s="518">
        <v>1493000</v>
      </c>
      <c r="D1013" s="518">
        <v>1742000</v>
      </c>
      <c r="E1013" s="518">
        <v>1990000</v>
      </c>
    </row>
    <row r="1014" spans="1:5" s="125" customFormat="1" ht="15" x14ac:dyDescent="0.25">
      <c r="A1014" s="611">
        <v>3233</v>
      </c>
      <c r="B1014" s="612" t="s">
        <v>26</v>
      </c>
      <c r="C1014" s="518">
        <v>50000</v>
      </c>
      <c r="D1014" s="518">
        <v>50000</v>
      </c>
      <c r="E1014" s="518">
        <v>50000</v>
      </c>
    </row>
    <row r="1015" spans="1:5" s="125" customFormat="1" ht="15" x14ac:dyDescent="0.25">
      <c r="A1015" s="611">
        <v>3235</v>
      </c>
      <c r="B1015" s="612" t="s">
        <v>28</v>
      </c>
      <c r="C1015" s="518">
        <v>597000</v>
      </c>
      <c r="D1015" s="518">
        <v>624000</v>
      </c>
      <c r="E1015" s="518">
        <v>647000</v>
      </c>
    </row>
    <row r="1016" spans="1:5" s="125" customFormat="1" ht="15" x14ac:dyDescent="0.25">
      <c r="A1016" s="611">
        <v>3237</v>
      </c>
      <c r="B1016" s="612" t="s">
        <v>30</v>
      </c>
      <c r="C1016" s="518">
        <v>100000</v>
      </c>
      <c r="D1016" s="518">
        <v>100000</v>
      </c>
      <c r="E1016" s="518">
        <v>100000</v>
      </c>
    </row>
    <row r="1017" spans="1:5" s="125" customFormat="1" ht="15" x14ac:dyDescent="0.25">
      <c r="A1017" s="611">
        <v>3238</v>
      </c>
      <c r="B1017" s="612" t="s">
        <v>70</v>
      </c>
      <c r="C1017" s="518">
        <v>1493000</v>
      </c>
      <c r="D1017" s="518">
        <v>1742000</v>
      </c>
      <c r="E1017" s="518">
        <v>1990000</v>
      </c>
    </row>
    <row r="1018" spans="1:5" s="125" customFormat="1" ht="15" x14ac:dyDescent="0.25">
      <c r="A1018" s="611">
        <v>3239</v>
      </c>
      <c r="B1018" s="612" t="s">
        <v>31</v>
      </c>
      <c r="C1018" s="518">
        <v>299000</v>
      </c>
      <c r="D1018" s="518">
        <v>299000</v>
      </c>
      <c r="E1018" s="518">
        <v>299000</v>
      </c>
    </row>
    <row r="1019" spans="1:5" s="78" customFormat="1" ht="25.5" x14ac:dyDescent="0.25">
      <c r="A1019" s="609">
        <v>324</v>
      </c>
      <c r="B1019" s="610" t="s">
        <v>32</v>
      </c>
      <c r="C1019" s="570">
        <f t="shared" ref="C1019:E1019" si="499">SUM(C1020)</f>
        <v>25000</v>
      </c>
      <c r="D1019" s="570">
        <f t="shared" si="499"/>
        <v>25000</v>
      </c>
      <c r="E1019" s="570">
        <f t="shared" si="499"/>
        <v>25000</v>
      </c>
    </row>
    <row r="1020" spans="1:5" s="125" customFormat="1" ht="15" x14ac:dyDescent="0.25">
      <c r="A1020" s="611">
        <v>3241</v>
      </c>
      <c r="B1020" s="612" t="s">
        <v>32</v>
      </c>
      <c r="C1020" s="518">
        <v>25000</v>
      </c>
      <c r="D1020" s="518">
        <v>25000</v>
      </c>
      <c r="E1020" s="518">
        <v>25000</v>
      </c>
    </row>
    <row r="1021" spans="1:5" s="125" customFormat="1" ht="15" x14ac:dyDescent="0.25">
      <c r="A1021" s="609">
        <v>329</v>
      </c>
      <c r="B1021" s="610" t="s">
        <v>33</v>
      </c>
      <c r="C1021" s="570">
        <f t="shared" ref="C1021:E1021" si="500">SUM(C1022)</f>
        <v>30000</v>
      </c>
      <c r="D1021" s="570">
        <f t="shared" si="500"/>
        <v>30000</v>
      </c>
      <c r="E1021" s="570">
        <f t="shared" si="500"/>
        <v>30000</v>
      </c>
    </row>
    <row r="1022" spans="1:5" s="125" customFormat="1" ht="15" x14ac:dyDescent="0.25">
      <c r="A1022" s="611">
        <v>3299</v>
      </c>
      <c r="B1022" s="612" t="s">
        <v>33</v>
      </c>
      <c r="C1022" s="518">
        <v>30000</v>
      </c>
      <c r="D1022" s="518">
        <v>30000</v>
      </c>
      <c r="E1022" s="518">
        <v>30000</v>
      </c>
    </row>
    <row r="1023" spans="1:5" s="125" customFormat="1" ht="25.5" x14ac:dyDescent="0.25">
      <c r="A1023" s="617">
        <v>42</v>
      </c>
      <c r="B1023" s="618" t="s">
        <v>382</v>
      </c>
      <c r="C1023" s="608">
        <f t="shared" ref="C1023:E1023" si="501">SUM(C1024,C1029,C1032)</f>
        <v>12890000</v>
      </c>
      <c r="D1023" s="608">
        <f t="shared" si="501"/>
        <v>14382000</v>
      </c>
      <c r="E1023" s="608">
        <f t="shared" si="501"/>
        <v>15426000</v>
      </c>
    </row>
    <row r="1024" spans="1:5" s="125" customFormat="1" ht="15" x14ac:dyDescent="0.25">
      <c r="A1024" s="614">
        <v>422</v>
      </c>
      <c r="B1024" s="615" t="s">
        <v>53</v>
      </c>
      <c r="C1024" s="570">
        <f t="shared" ref="C1024:E1024" si="502">SUM(C1025:C1028)</f>
        <v>7914000</v>
      </c>
      <c r="D1024" s="570">
        <f t="shared" si="502"/>
        <v>8660000</v>
      </c>
      <c r="E1024" s="570">
        <f t="shared" si="502"/>
        <v>9456000</v>
      </c>
    </row>
    <row r="1025" spans="1:5" s="125" customFormat="1" ht="15" x14ac:dyDescent="0.25">
      <c r="A1025" s="611">
        <v>4221</v>
      </c>
      <c r="B1025" s="612" t="s">
        <v>54</v>
      </c>
      <c r="C1025" s="518">
        <v>398000</v>
      </c>
      <c r="D1025" s="518">
        <v>498000</v>
      </c>
      <c r="E1025" s="518">
        <v>597000</v>
      </c>
    </row>
    <row r="1026" spans="1:5" s="125" customFormat="1" ht="15" x14ac:dyDescent="0.25">
      <c r="A1026" s="611">
        <v>4222</v>
      </c>
      <c r="B1026" s="612" t="s">
        <v>58</v>
      </c>
      <c r="C1026" s="518">
        <v>697000</v>
      </c>
      <c r="D1026" s="518">
        <v>796000</v>
      </c>
      <c r="E1026" s="518">
        <v>896000</v>
      </c>
    </row>
    <row r="1027" spans="1:5" s="125" customFormat="1" ht="15" x14ac:dyDescent="0.25">
      <c r="A1027" s="611">
        <v>4223</v>
      </c>
      <c r="B1027" s="612" t="s">
        <v>59</v>
      </c>
      <c r="C1027" s="518">
        <v>5973000</v>
      </c>
      <c r="D1027" s="518">
        <v>6470000</v>
      </c>
      <c r="E1027" s="518">
        <v>6968000</v>
      </c>
    </row>
    <row r="1028" spans="1:5" s="125" customFormat="1" ht="15" x14ac:dyDescent="0.25">
      <c r="A1028" s="611">
        <v>4227</v>
      </c>
      <c r="B1028" s="612" t="s">
        <v>60</v>
      </c>
      <c r="C1028" s="518">
        <v>846000</v>
      </c>
      <c r="D1028" s="518">
        <v>896000</v>
      </c>
      <c r="E1028" s="518">
        <v>995000</v>
      </c>
    </row>
    <row r="1029" spans="1:5" s="125" customFormat="1" ht="15" x14ac:dyDescent="0.25">
      <c r="A1029" s="614">
        <v>423</v>
      </c>
      <c r="B1029" s="615" t="s">
        <v>61</v>
      </c>
      <c r="C1029" s="570">
        <f t="shared" ref="C1029:E1029" si="503">SUM(C1030:C1031)</f>
        <v>3483000</v>
      </c>
      <c r="D1029" s="570">
        <f t="shared" si="503"/>
        <v>3980000</v>
      </c>
      <c r="E1029" s="570">
        <f t="shared" si="503"/>
        <v>3980000</v>
      </c>
    </row>
    <row r="1030" spans="1:5" s="125" customFormat="1" ht="15" x14ac:dyDescent="0.25">
      <c r="A1030" s="611">
        <v>4231</v>
      </c>
      <c r="B1030" s="612" t="s">
        <v>62</v>
      </c>
      <c r="C1030" s="518">
        <v>1990000</v>
      </c>
      <c r="D1030" s="518">
        <v>1990000</v>
      </c>
      <c r="E1030" s="518">
        <v>1990000</v>
      </c>
    </row>
    <row r="1031" spans="1:5" s="125" customFormat="1" ht="15" x14ac:dyDescent="0.25">
      <c r="A1031" s="611">
        <v>4233</v>
      </c>
      <c r="B1031" s="612" t="s">
        <v>229</v>
      </c>
      <c r="C1031" s="518">
        <v>1493000</v>
      </c>
      <c r="D1031" s="518">
        <v>1990000</v>
      </c>
      <c r="E1031" s="518">
        <v>1990000</v>
      </c>
    </row>
    <row r="1032" spans="1:5" s="78" customFormat="1" ht="15" x14ac:dyDescent="0.25">
      <c r="A1032" s="609">
        <v>426</v>
      </c>
      <c r="B1032" s="610" t="s">
        <v>73</v>
      </c>
      <c r="C1032" s="570">
        <f t="shared" ref="C1032:E1032" si="504">SUM(C1033)</f>
        <v>1493000</v>
      </c>
      <c r="D1032" s="570">
        <f t="shared" si="504"/>
        <v>1742000</v>
      </c>
      <c r="E1032" s="570">
        <f t="shared" si="504"/>
        <v>1990000</v>
      </c>
    </row>
    <row r="1033" spans="1:5" s="125" customFormat="1" ht="15" x14ac:dyDescent="0.25">
      <c r="A1033" s="611">
        <v>4262</v>
      </c>
      <c r="B1033" s="612" t="s">
        <v>89</v>
      </c>
      <c r="C1033" s="518">
        <v>1493000</v>
      </c>
      <c r="D1033" s="518">
        <v>1742000</v>
      </c>
      <c r="E1033" s="518">
        <v>1990000</v>
      </c>
    </row>
    <row r="1034" spans="1:5" s="125" customFormat="1" ht="25.5" x14ac:dyDescent="0.25">
      <c r="A1034" s="617">
        <v>45</v>
      </c>
      <c r="B1034" s="618" t="s">
        <v>345</v>
      </c>
      <c r="C1034" s="608">
        <f t="shared" ref="C1034:E1035" si="505">SUM(C1035)</f>
        <v>398000</v>
      </c>
      <c r="D1034" s="608">
        <f t="shared" si="505"/>
        <v>398000</v>
      </c>
      <c r="E1034" s="608">
        <f t="shared" si="505"/>
        <v>398000</v>
      </c>
    </row>
    <row r="1035" spans="1:5" s="125" customFormat="1" ht="15" x14ac:dyDescent="0.25">
      <c r="A1035" s="614">
        <v>451</v>
      </c>
      <c r="B1035" s="615" t="s">
        <v>55</v>
      </c>
      <c r="C1035" s="570">
        <f t="shared" si="505"/>
        <v>398000</v>
      </c>
      <c r="D1035" s="570">
        <f t="shared" si="505"/>
        <v>398000</v>
      </c>
      <c r="E1035" s="570">
        <f t="shared" si="505"/>
        <v>398000</v>
      </c>
    </row>
    <row r="1036" spans="1:5" s="125" customFormat="1" ht="15" x14ac:dyDescent="0.25">
      <c r="A1036" s="611">
        <v>4511</v>
      </c>
      <c r="B1036" s="612" t="s">
        <v>55</v>
      </c>
      <c r="C1036" s="518">
        <v>398000</v>
      </c>
      <c r="D1036" s="518">
        <v>398000</v>
      </c>
      <c r="E1036" s="518">
        <v>398000</v>
      </c>
    </row>
    <row r="1037" spans="1:5" s="125" customFormat="1" ht="27.95" customHeight="1" x14ac:dyDescent="0.25">
      <c r="A1037" s="576" t="s">
        <v>309</v>
      </c>
      <c r="B1037" s="561" t="s">
        <v>322</v>
      </c>
      <c r="C1037" s="616">
        <f t="shared" ref="C1037:D1037" si="506">SUM(C1038,C1048)</f>
        <v>13753414</v>
      </c>
      <c r="D1037" s="616">
        <f t="shared" si="506"/>
        <v>0</v>
      </c>
      <c r="E1037" s="616">
        <f t="shared" ref="E1037" si="507">SUM(E1038,E1048)</f>
        <v>0</v>
      </c>
    </row>
    <row r="1038" spans="1:5" s="125" customFormat="1" ht="17.100000000000001" customHeight="1" x14ac:dyDescent="0.25">
      <c r="A1038" s="508" t="s">
        <v>317</v>
      </c>
      <c r="B1038" s="508"/>
      <c r="C1038" s="512">
        <f t="shared" ref="C1038:D1038" si="508">SUM(C1039,C1042,C1044,C1046)</f>
        <v>3153772</v>
      </c>
      <c r="D1038" s="512">
        <f t="shared" si="508"/>
        <v>0</v>
      </c>
      <c r="E1038" s="512">
        <f t="shared" ref="E1038" si="509">SUM(E1039,E1042,E1044,E1046)</f>
        <v>0</v>
      </c>
    </row>
    <row r="1039" spans="1:5" s="125" customFormat="1" ht="17.100000000000001" customHeight="1" x14ac:dyDescent="0.25">
      <c r="A1039" s="593">
        <v>368</v>
      </c>
      <c r="B1039" s="597" t="s">
        <v>320</v>
      </c>
      <c r="C1039" s="619">
        <f t="shared" ref="C1039:D1039" si="510">SUM(C1040,C1041)</f>
        <v>266000</v>
      </c>
      <c r="D1039" s="619">
        <f t="shared" si="510"/>
        <v>0</v>
      </c>
      <c r="E1039" s="619">
        <f t="shared" ref="E1039" si="511">SUM(E1040,E1041)</f>
        <v>0</v>
      </c>
    </row>
    <row r="1040" spans="1:5" s="125" customFormat="1" ht="17.100000000000001" customHeight="1" x14ac:dyDescent="0.25">
      <c r="A1040" s="580">
        <v>3681</v>
      </c>
      <c r="B1040" s="581" t="s">
        <v>318</v>
      </c>
      <c r="C1040" s="515">
        <v>133000</v>
      </c>
      <c r="D1040" s="514"/>
      <c r="E1040" s="514"/>
    </row>
    <row r="1041" spans="1:5" s="125" customFormat="1" ht="17.100000000000001" customHeight="1" x14ac:dyDescent="0.25">
      <c r="A1041" s="580">
        <v>3682</v>
      </c>
      <c r="B1041" s="581" t="s">
        <v>319</v>
      </c>
      <c r="C1041" s="515">
        <v>133000</v>
      </c>
      <c r="D1041" s="514"/>
      <c r="E1041" s="514"/>
    </row>
    <row r="1042" spans="1:5" s="125" customFormat="1" ht="17.100000000000001" customHeight="1" x14ac:dyDescent="0.25">
      <c r="A1042" s="593">
        <v>381</v>
      </c>
      <c r="B1042" s="597" t="s">
        <v>125</v>
      </c>
      <c r="C1042" s="619">
        <f t="shared" ref="C1042:E1046" si="512">SUM(C1043)</f>
        <v>265000</v>
      </c>
      <c r="D1042" s="619">
        <f t="shared" si="512"/>
        <v>0</v>
      </c>
      <c r="E1042" s="619">
        <f t="shared" si="512"/>
        <v>0</v>
      </c>
    </row>
    <row r="1043" spans="1:5" s="125" customFormat="1" ht="17.100000000000001" customHeight="1" x14ac:dyDescent="0.25">
      <c r="A1043" s="580">
        <v>3811</v>
      </c>
      <c r="B1043" s="581" t="s">
        <v>46</v>
      </c>
      <c r="C1043" s="515">
        <v>265000</v>
      </c>
      <c r="D1043" s="514"/>
      <c r="E1043" s="514"/>
    </row>
    <row r="1044" spans="1:5" s="125" customFormat="1" ht="17.100000000000001" customHeight="1" x14ac:dyDescent="0.25">
      <c r="A1044" s="599">
        <v>382</v>
      </c>
      <c r="B1044" s="600" t="s">
        <v>212</v>
      </c>
      <c r="C1044" s="619">
        <f t="shared" si="512"/>
        <v>265000</v>
      </c>
      <c r="D1044" s="619">
        <f t="shared" si="512"/>
        <v>0</v>
      </c>
      <c r="E1044" s="619">
        <f t="shared" si="512"/>
        <v>0</v>
      </c>
    </row>
    <row r="1045" spans="1:5" s="125" customFormat="1" ht="17.100000000000001" customHeight="1" x14ac:dyDescent="0.25">
      <c r="A1045" s="580">
        <v>3821</v>
      </c>
      <c r="B1045" s="581" t="s">
        <v>131</v>
      </c>
      <c r="C1045" s="515">
        <v>265000</v>
      </c>
      <c r="D1045" s="514"/>
      <c r="E1045" s="514"/>
    </row>
    <row r="1046" spans="1:5" s="125" customFormat="1" ht="17.100000000000001" customHeight="1" x14ac:dyDescent="0.25">
      <c r="A1046" s="572">
        <v>451</v>
      </c>
      <c r="B1046" s="573" t="s">
        <v>55</v>
      </c>
      <c r="C1046" s="619">
        <f t="shared" si="512"/>
        <v>2357772</v>
      </c>
      <c r="D1046" s="619">
        <f t="shared" si="512"/>
        <v>0</v>
      </c>
      <c r="E1046" s="619">
        <f t="shared" si="512"/>
        <v>0</v>
      </c>
    </row>
    <row r="1047" spans="1:5" s="125" customFormat="1" ht="15" customHeight="1" x14ac:dyDescent="0.25">
      <c r="A1047" s="418">
        <v>4511</v>
      </c>
      <c r="B1047" s="605" t="s">
        <v>55</v>
      </c>
      <c r="C1047" s="620">
        <f>4796000-2438228</f>
        <v>2357772</v>
      </c>
      <c r="D1047" s="620"/>
      <c r="E1047" s="620"/>
    </row>
    <row r="1048" spans="1:5" s="125" customFormat="1" ht="15" customHeight="1" x14ac:dyDescent="0.25">
      <c r="A1048" s="508" t="s">
        <v>323</v>
      </c>
      <c r="B1048" s="508"/>
      <c r="C1048" s="512">
        <f t="shared" ref="C1048:D1048" si="513">SUM(C1049,C1052,C1054,C1056)</f>
        <v>10599642</v>
      </c>
      <c r="D1048" s="512">
        <f t="shared" si="513"/>
        <v>0</v>
      </c>
      <c r="E1048" s="512">
        <f t="shared" ref="E1048" si="514">SUM(E1049,E1052,E1054,E1056)</f>
        <v>0</v>
      </c>
    </row>
    <row r="1049" spans="1:5" s="125" customFormat="1" ht="15" customHeight="1" x14ac:dyDescent="0.25">
      <c r="A1049" s="593">
        <v>368</v>
      </c>
      <c r="B1049" s="597" t="s">
        <v>320</v>
      </c>
      <c r="C1049" s="619">
        <f t="shared" ref="C1049:D1049" si="515">SUM(C1050,C1051)</f>
        <v>3982642</v>
      </c>
      <c r="D1049" s="619">
        <f t="shared" si="515"/>
        <v>0</v>
      </c>
      <c r="E1049" s="619">
        <f t="shared" ref="E1049" si="516">SUM(E1050,E1051)</f>
        <v>0</v>
      </c>
    </row>
    <row r="1050" spans="1:5" s="125" customFormat="1" ht="15" customHeight="1" x14ac:dyDescent="0.25">
      <c r="A1050" s="580">
        <v>3681</v>
      </c>
      <c r="B1050" s="581" t="s">
        <v>318</v>
      </c>
      <c r="C1050" s="515">
        <f>2654000-392358</f>
        <v>2261642</v>
      </c>
      <c r="D1050" s="514"/>
      <c r="E1050" s="514"/>
    </row>
    <row r="1051" spans="1:5" s="125" customFormat="1" ht="15" customHeight="1" x14ac:dyDescent="0.25">
      <c r="A1051" s="580">
        <v>3682</v>
      </c>
      <c r="B1051" s="581" t="s">
        <v>319</v>
      </c>
      <c r="C1051" s="515">
        <f>2721000-1000000</f>
        <v>1721000</v>
      </c>
      <c r="D1051" s="514"/>
      <c r="E1051" s="514"/>
    </row>
    <row r="1052" spans="1:5" s="125" customFormat="1" ht="15" customHeight="1" x14ac:dyDescent="0.25">
      <c r="A1052" s="593">
        <v>381</v>
      </c>
      <c r="B1052" s="597" t="s">
        <v>125</v>
      </c>
      <c r="C1052" s="619">
        <f t="shared" ref="C1052:E1052" si="517">SUM(C1053)</f>
        <v>2981000</v>
      </c>
      <c r="D1052" s="619">
        <f t="shared" si="517"/>
        <v>0</v>
      </c>
      <c r="E1052" s="619">
        <f t="shared" si="517"/>
        <v>0</v>
      </c>
    </row>
    <row r="1053" spans="1:5" s="125" customFormat="1" ht="15" customHeight="1" x14ac:dyDescent="0.25">
      <c r="A1053" s="580">
        <v>3811</v>
      </c>
      <c r="B1053" s="581" t="s">
        <v>46</v>
      </c>
      <c r="C1053" s="515">
        <f>3981000-1000000</f>
        <v>2981000</v>
      </c>
      <c r="D1053" s="514"/>
      <c r="E1053" s="514"/>
    </row>
    <row r="1054" spans="1:5" s="125" customFormat="1" ht="15" customHeight="1" x14ac:dyDescent="0.25">
      <c r="A1054" s="599">
        <v>382</v>
      </c>
      <c r="B1054" s="600" t="s">
        <v>212</v>
      </c>
      <c r="C1054" s="619">
        <f t="shared" ref="C1054:E1054" si="518">SUM(C1055)</f>
        <v>3636000</v>
      </c>
      <c r="D1054" s="619">
        <f t="shared" si="518"/>
        <v>0</v>
      </c>
      <c r="E1054" s="619">
        <f t="shared" si="518"/>
        <v>0</v>
      </c>
    </row>
    <row r="1055" spans="1:5" s="125" customFormat="1" ht="15" customHeight="1" x14ac:dyDescent="0.25">
      <c r="A1055" s="580">
        <v>3821</v>
      </c>
      <c r="B1055" s="581" t="s">
        <v>131</v>
      </c>
      <c r="C1055" s="515">
        <f>6636000-3000000</f>
        <v>3636000</v>
      </c>
      <c r="D1055" s="514"/>
      <c r="E1055" s="514"/>
    </row>
    <row r="1056" spans="1:5" s="125" customFormat="1" ht="15" customHeight="1" x14ac:dyDescent="0.25">
      <c r="A1056" s="572">
        <v>451</v>
      </c>
      <c r="B1056" s="573" t="s">
        <v>55</v>
      </c>
      <c r="C1056" s="619">
        <f t="shared" ref="C1056:E1056" si="519">SUM(C1057)</f>
        <v>0</v>
      </c>
      <c r="D1056" s="619">
        <f t="shared" si="519"/>
        <v>0</v>
      </c>
      <c r="E1056" s="619">
        <f t="shared" si="519"/>
        <v>0</v>
      </c>
    </row>
    <row r="1057" spans="1:5" s="125" customFormat="1" ht="15" customHeight="1" x14ac:dyDescent="0.25">
      <c r="A1057" s="418">
        <v>4511</v>
      </c>
      <c r="B1057" s="605" t="s">
        <v>55</v>
      </c>
      <c r="C1057" s="620"/>
      <c r="D1057" s="620"/>
      <c r="E1057" s="620"/>
    </row>
    <row r="1058" spans="1:5" s="125" customFormat="1" ht="24" customHeight="1" x14ac:dyDescent="0.25">
      <c r="A1058" s="576" t="s">
        <v>310</v>
      </c>
      <c r="B1058" s="561" t="s">
        <v>308</v>
      </c>
      <c r="C1058" s="616">
        <f t="shared" ref="C1058:E1058" si="520">SUM(C1059)</f>
        <v>7473000</v>
      </c>
      <c r="D1058" s="616">
        <f t="shared" si="520"/>
        <v>2813000</v>
      </c>
      <c r="E1058" s="616">
        <f t="shared" si="520"/>
        <v>85000</v>
      </c>
    </row>
    <row r="1059" spans="1:5" s="125" customFormat="1" ht="19.5" customHeight="1" x14ac:dyDescent="0.25">
      <c r="A1059" s="508" t="s">
        <v>312</v>
      </c>
      <c r="B1059" s="508"/>
      <c r="C1059" s="512">
        <f t="shared" ref="C1059:D1059" si="521">SUM(C1060,C1062,C1066,C1068,C1072)</f>
        <v>7473000</v>
      </c>
      <c r="D1059" s="512">
        <f t="shared" si="521"/>
        <v>2813000</v>
      </c>
      <c r="E1059" s="512">
        <f t="shared" ref="E1059" si="522">SUM(E1060,E1062,E1066,E1068,E1072)</f>
        <v>85000</v>
      </c>
    </row>
    <row r="1060" spans="1:5" s="125" customFormat="1" ht="15" hidden="1" customHeight="1" x14ac:dyDescent="0.25">
      <c r="A1060" s="510">
        <v>321</v>
      </c>
      <c r="B1060" s="511" t="s">
        <v>12</v>
      </c>
      <c r="C1060" s="514">
        <f t="shared" ref="C1060:E1060" si="523">SUM(C1061)</f>
        <v>0</v>
      </c>
      <c r="D1060" s="514">
        <f t="shared" si="523"/>
        <v>0</v>
      </c>
      <c r="E1060" s="514">
        <f t="shared" si="523"/>
        <v>0</v>
      </c>
    </row>
    <row r="1061" spans="1:5" s="125" customFormat="1" ht="15" hidden="1" customHeight="1" x14ac:dyDescent="0.25">
      <c r="A1061" s="436">
        <v>3213</v>
      </c>
      <c r="B1061" s="405" t="s">
        <v>15</v>
      </c>
      <c r="C1061" s="515"/>
      <c r="D1061" s="515"/>
      <c r="E1061" s="515"/>
    </row>
    <row r="1062" spans="1:5" s="164" customFormat="1" ht="18.75" customHeight="1" x14ac:dyDescent="0.25">
      <c r="A1062" s="593">
        <v>323</v>
      </c>
      <c r="B1062" s="621" t="s">
        <v>23</v>
      </c>
      <c r="C1062" s="525">
        <f t="shared" ref="C1062:D1062" si="524">SUM(C1063,C1064,C1065)</f>
        <v>40000</v>
      </c>
      <c r="D1062" s="525">
        <f t="shared" si="524"/>
        <v>66000</v>
      </c>
      <c r="E1062" s="525">
        <f t="shared" ref="E1062" si="525">SUM(E1063,E1064,E1065)</f>
        <v>85000</v>
      </c>
    </row>
    <row r="1063" spans="1:5" s="164" customFormat="1" ht="0.75" hidden="1" customHeight="1" x14ac:dyDescent="0.25">
      <c r="A1063" s="436">
        <v>3233</v>
      </c>
      <c r="B1063" s="405" t="s">
        <v>26</v>
      </c>
      <c r="C1063" s="513"/>
      <c r="D1063" s="513"/>
      <c r="E1063" s="513"/>
    </row>
    <row r="1064" spans="1:5" s="164" customFormat="1" ht="20.25" customHeight="1" x14ac:dyDescent="0.25">
      <c r="A1064" s="533">
        <v>3237</v>
      </c>
      <c r="B1064" s="546" t="s">
        <v>30</v>
      </c>
      <c r="C1064" s="513">
        <v>40000</v>
      </c>
      <c r="D1064" s="513">
        <v>66000</v>
      </c>
      <c r="E1064" s="513">
        <v>85000</v>
      </c>
    </row>
    <row r="1065" spans="1:5" s="164" customFormat="1" ht="20.25" hidden="1" customHeight="1" x14ac:dyDescent="0.25">
      <c r="A1065" s="533">
        <v>3238</v>
      </c>
      <c r="B1065" s="546" t="s">
        <v>70</v>
      </c>
      <c r="C1065" s="513"/>
      <c r="D1065" s="513"/>
      <c r="E1065" s="513"/>
    </row>
    <row r="1066" spans="1:5" s="164" customFormat="1" ht="33.75" hidden="1" customHeight="1" x14ac:dyDescent="0.25">
      <c r="A1066" s="593">
        <v>353</v>
      </c>
      <c r="B1066" s="622" t="s">
        <v>237</v>
      </c>
      <c r="C1066" s="525">
        <f t="shared" ref="C1066:E1066" si="526">SUM(C1067)</f>
        <v>0</v>
      </c>
      <c r="D1066" s="525">
        <f t="shared" si="526"/>
        <v>0</v>
      </c>
      <c r="E1066" s="525">
        <f t="shared" si="526"/>
        <v>0</v>
      </c>
    </row>
    <row r="1067" spans="1:5" s="164" customFormat="1" ht="28.5" hidden="1" customHeight="1" x14ac:dyDescent="0.25">
      <c r="A1067" s="580">
        <v>3531</v>
      </c>
      <c r="B1067" s="623" t="s">
        <v>237</v>
      </c>
      <c r="C1067" s="513"/>
      <c r="D1067" s="513"/>
      <c r="E1067" s="513"/>
    </row>
    <row r="1068" spans="1:5" s="125" customFormat="1" ht="15" x14ac:dyDescent="0.25">
      <c r="A1068" s="577" t="s">
        <v>178</v>
      </c>
      <c r="B1068" s="573" t="s">
        <v>130</v>
      </c>
      <c r="C1068" s="619">
        <f t="shared" ref="C1068:D1068" si="527">SUM(C1069,C1070,C1071)</f>
        <v>3451000</v>
      </c>
      <c r="D1068" s="619">
        <f t="shared" si="527"/>
        <v>398000</v>
      </c>
      <c r="E1068" s="619">
        <f t="shared" ref="E1068" si="528">SUM(E1069,E1070,E1071)</f>
        <v>0</v>
      </c>
    </row>
    <row r="1069" spans="1:5" s="125" customFormat="1" ht="13.5" customHeight="1" x14ac:dyDescent="0.25">
      <c r="A1069" s="594">
        <v>4221</v>
      </c>
      <c r="B1069" s="414" t="s">
        <v>54</v>
      </c>
      <c r="C1069" s="624">
        <v>1593000</v>
      </c>
      <c r="D1069" s="624">
        <v>133000</v>
      </c>
      <c r="E1069" s="624"/>
    </row>
    <row r="1070" spans="1:5" s="125" customFormat="1" ht="20.25" hidden="1" customHeight="1" x14ac:dyDescent="0.25">
      <c r="A1070" s="594">
        <v>4222</v>
      </c>
      <c r="B1070" s="414" t="s">
        <v>58</v>
      </c>
      <c r="C1070" s="624"/>
      <c r="D1070" s="624"/>
      <c r="E1070" s="624"/>
    </row>
    <row r="1071" spans="1:5" s="125" customFormat="1" ht="12.75" customHeight="1" x14ac:dyDescent="0.25">
      <c r="A1071" s="418">
        <v>4223</v>
      </c>
      <c r="B1071" s="431" t="s">
        <v>59</v>
      </c>
      <c r="C1071" s="620">
        <v>1858000</v>
      </c>
      <c r="D1071" s="620">
        <v>265000</v>
      </c>
      <c r="E1071" s="620"/>
    </row>
    <row r="1072" spans="1:5" s="164" customFormat="1" ht="15" x14ac:dyDescent="0.25">
      <c r="A1072" s="556">
        <v>451</v>
      </c>
      <c r="B1072" s="625" t="s">
        <v>55</v>
      </c>
      <c r="C1072" s="525">
        <f t="shared" ref="C1072:E1072" si="529">SUM(C1073)</f>
        <v>3982000</v>
      </c>
      <c r="D1072" s="525">
        <f t="shared" si="529"/>
        <v>2349000</v>
      </c>
      <c r="E1072" s="525">
        <f t="shared" si="529"/>
        <v>0</v>
      </c>
    </row>
    <row r="1073" spans="1:5" s="164" customFormat="1" ht="15" x14ac:dyDescent="0.25">
      <c r="A1073" s="558">
        <v>4511</v>
      </c>
      <c r="B1073" s="559" t="s">
        <v>55</v>
      </c>
      <c r="C1073" s="513">
        <v>3982000</v>
      </c>
      <c r="D1073" s="513">
        <v>2349000</v>
      </c>
      <c r="E1073" s="513"/>
    </row>
    <row r="1074" spans="1:5" hidden="1" x14ac:dyDescent="0.2">
      <c r="A1074" s="590"/>
      <c r="B1074" s="590"/>
      <c r="C1074" s="626"/>
      <c r="D1074" s="626"/>
      <c r="E1074" s="626"/>
    </row>
    <row r="1075" spans="1:5" s="51" customFormat="1" ht="32.25" customHeight="1" x14ac:dyDescent="0.25">
      <c r="A1075" s="627" t="s">
        <v>91</v>
      </c>
      <c r="B1075" s="627" t="s">
        <v>201</v>
      </c>
      <c r="C1075" s="628">
        <f t="shared" ref="C1075:E1075" si="530">SUM(C1076)</f>
        <v>193322414</v>
      </c>
      <c r="D1075" s="628">
        <f t="shared" si="530"/>
        <v>114492000</v>
      </c>
      <c r="E1075" s="628">
        <f t="shared" si="530"/>
        <v>117734000</v>
      </c>
    </row>
    <row r="1076" spans="1:5" s="38" customFormat="1" ht="21.75" customHeight="1" x14ac:dyDescent="0.2">
      <c r="A1076" s="629" t="s">
        <v>196</v>
      </c>
      <c r="B1076" s="629" t="s">
        <v>197</v>
      </c>
      <c r="C1076" s="630">
        <f t="shared" ref="C1076:E1076" si="531">SUM(C1077:C1089)</f>
        <v>193322414</v>
      </c>
      <c r="D1076" s="630">
        <f t="shared" si="531"/>
        <v>114492000</v>
      </c>
      <c r="E1076" s="630">
        <f t="shared" si="531"/>
        <v>117734000</v>
      </c>
    </row>
    <row r="1077" spans="1:5" s="38" customFormat="1" x14ac:dyDescent="0.2">
      <c r="A1077" s="631"/>
      <c r="B1077" s="631" t="s">
        <v>202</v>
      </c>
      <c r="C1077" s="632">
        <f t="shared" ref="C1077:E1077" si="532">SUM(C9,C67,C88)</f>
        <v>1693000</v>
      </c>
      <c r="D1077" s="632">
        <f t="shared" si="532"/>
        <v>1600000</v>
      </c>
      <c r="E1077" s="632">
        <f t="shared" si="532"/>
        <v>1600000</v>
      </c>
    </row>
    <row r="1078" spans="1:5" s="38" customFormat="1" x14ac:dyDescent="0.2">
      <c r="A1078" s="633"/>
      <c r="B1078" s="633" t="s">
        <v>203</v>
      </c>
      <c r="C1078" s="632">
        <f t="shared" ref="C1078:E1078" si="533">SUM(C12,C114,C121,C135,C169,C174,C222,C238,C140)</f>
        <v>45605000</v>
      </c>
      <c r="D1078" s="632">
        <f t="shared" si="533"/>
        <v>43745000</v>
      </c>
      <c r="E1078" s="632">
        <f t="shared" si="533"/>
        <v>43745000</v>
      </c>
    </row>
    <row r="1079" spans="1:5" s="38" customFormat="1" x14ac:dyDescent="0.2">
      <c r="A1079" s="633"/>
      <c r="B1079" s="633" t="s">
        <v>204</v>
      </c>
      <c r="C1079" s="632">
        <f t="shared" ref="C1079:E1079" si="534">SUM(C15,C142,C280,C335,C354,C372,C409,C443)</f>
        <v>3067000</v>
      </c>
      <c r="D1079" s="634">
        <f t="shared" si="534"/>
        <v>2264000</v>
      </c>
      <c r="E1079" s="632">
        <f t="shared" si="534"/>
        <v>1726000</v>
      </c>
    </row>
    <row r="1080" spans="1:5" s="38" customFormat="1" x14ac:dyDescent="0.2">
      <c r="A1080" s="633"/>
      <c r="B1080" s="633" t="s">
        <v>205</v>
      </c>
      <c r="C1080" s="632">
        <f>SUM(C29,C227,C455,C117)</f>
        <v>129000</v>
      </c>
      <c r="D1080" s="632">
        <f t="shared" ref="D1080:E1080" si="535">SUM(D29,D227,D455,D117)</f>
        <v>129000</v>
      </c>
      <c r="E1080" s="632">
        <f t="shared" si="535"/>
        <v>129000</v>
      </c>
    </row>
    <row r="1081" spans="1:5" s="38" customFormat="1" x14ac:dyDescent="0.2">
      <c r="A1081" s="633"/>
      <c r="B1081" s="633" t="s">
        <v>306</v>
      </c>
      <c r="C1081" s="632">
        <f t="shared" ref="C1081:E1081" si="536">SUM(C494)</f>
        <v>0</v>
      </c>
      <c r="D1081" s="632">
        <f t="shared" si="536"/>
        <v>0</v>
      </c>
      <c r="E1081" s="632">
        <f t="shared" si="536"/>
        <v>0</v>
      </c>
    </row>
    <row r="1082" spans="1:5" s="38" customFormat="1" x14ac:dyDescent="0.2">
      <c r="A1082" s="633"/>
      <c r="B1082" s="633" t="s">
        <v>208</v>
      </c>
      <c r="C1082" s="632">
        <f t="shared" ref="C1082:E1082" si="537">SUM(C518)</f>
        <v>5000</v>
      </c>
      <c r="D1082" s="632">
        <f t="shared" si="537"/>
        <v>4000</v>
      </c>
      <c r="E1082" s="632">
        <f t="shared" si="537"/>
        <v>0</v>
      </c>
    </row>
    <row r="1083" spans="1:5" s="38" customFormat="1" x14ac:dyDescent="0.2">
      <c r="A1083" s="633"/>
      <c r="B1083" s="633" t="s">
        <v>271</v>
      </c>
      <c r="C1083" s="632">
        <f t="shared" ref="C1083:E1083" si="538">SUM(C543,C38,C539)</f>
        <v>15046000</v>
      </c>
      <c r="D1083" s="632">
        <f t="shared" si="538"/>
        <v>14879000</v>
      </c>
      <c r="E1083" s="632">
        <f t="shared" si="538"/>
        <v>14879000</v>
      </c>
    </row>
    <row r="1084" spans="1:5" s="38" customFormat="1" x14ac:dyDescent="0.2">
      <c r="A1084" s="633"/>
      <c r="B1084" s="631" t="s">
        <v>272</v>
      </c>
      <c r="C1084" s="634">
        <f t="shared" ref="C1084:E1084" si="539">C131+C534+C568+C604+C615+C620</f>
        <v>32616000</v>
      </c>
      <c r="D1084" s="634">
        <f t="shared" si="539"/>
        <v>2211000</v>
      </c>
      <c r="E1084" s="634">
        <f t="shared" si="539"/>
        <v>0</v>
      </c>
    </row>
    <row r="1085" spans="1:5" s="38" customFormat="1" x14ac:dyDescent="0.2">
      <c r="A1085" s="633"/>
      <c r="B1085" s="633" t="s">
        <v>206</v>
      </c>
      <c r="C1085" s="632">
        <f t="shared" ref="C1085:E1085" si="540">C625+C672+C721+C819+C829+C888+C900+C947+C991+C867+C855</f>
        <v>73861000</v>
      </c>
      <c r="D1085" s="632">
        <f t="shared" si="540"/>
        <v>46773000</v>
      </c>
      <c r="E1085" s="632">
        <f t="shared" si="540"/>
        <v>55496000</v>
      </c>
    </row>
    <row r="1086" spans="1:5" s="38" customFormat="1" x14ac:dyDescent="0.2">
      <c r="A1086" s="633"/>
      <c r="B1086" s="633" t="s">
        <v>324</v>
      </c>
      <c r="C1086" s="632">
        <f t="shared" ref="C1086:E1086" si="541">C1038</f>
        <v>3153772</v>
      </c>
      <c r="D1086" s="632">
        <f t="shared" si="541"/>
        <v>0</v>
      </c>
      <c r="E1086" s="632">
        <f t="shared" si="541"/>
        <v>0</v>
      </c>
    </row>
    <row r="1087" spans="1:5" s="38" customFormat="1" x14ac:dyDescent="0.2">
      <c r="A1087" s="633"/>
      <c r="B1087" s="633" t="s">
        <v>364</v>
      </c>
      <c r="C1087" s="632">
        <f t="shared" ref="C1087:E1087" si="542">C1048</f>
        <v>10599642</v>
      </c>
      <c r="D1087" s="632">
        <f t="shared" si="542"/>
        <v>0</v>
      </c>
      <c r="E1087" s="632">
        <f t="shared" si="542"/>
        <v>0</v>
      </c>
    </row>
    <row r="1088" spans="1:5" s="38" customFormat="1" x14ac:dyDescent="0.2">
      <c r="A1088" s="633"/>
      <c r="B1088" s="635" t="s">
        <v>311</v>
      </c>
      <c r="C1088" s="632">
        <f t="shared" ref="C1088:E1088" si="543">C1059</f>
        <v>7473000</v>
      </c>
      <c r="D1088" s="632">
        <f t="shared" si="543"/>
        <v>2813000</v>
      </c>
      <c r="E1088" s="632">
        <f t="shared" si="543"/>
        <v>85000</v>
      </c>
    </row>
    <row r="1089" spans="1:5" s="38" customFormat="1" x14ac:dyDescent="0.2">
      <c r="A1089" s="633"/>
      <c r="B1089" s="633" t="s">
        <v>207</v>
      </c>
      <c r="C1089" s="632">
        <f t="shared" ref="C1089:E1089" si="544">SUM(C41,C484)</f>
        <v>74000</v>
      </c>
      <c r="D1089" s="632">
        <f t="shared" si="544"/>
        <v>74000</v>
      </c>
      <c r="E1089" s="632">
        <f t="shared" si="544"/>
        <v>74000</v>
      </c>
    </row>
  </sheetData>
  <mergeCells count="66">
    <mergeCell ref="A331:B331"/>
    <mergeCell ref="A335:B335"/>
    <mergeCell ref="A280:B280"/>
    <mergeCell ref="A222:B222"/>
    <mergeCell ref="A142:B142"/>
    <mergeCell ref="A135:B135"/>
    <mergeCell ref="A128:B128"/>
    <mergeCell ref="A227:B227"/>
    <mergeCell ref="A121:B121"/>
    <mergeCell ref="A139:B139"/>
    <mergeCell ref="A174:B174"/>
    <mergeCell ref="A232:B232"/>
    <mergeCell ref="A321:B321"/>
    <mergeCell ref="A325:B325"/>
    <mergeCell ref="A114:B114"/>
    <mergeCell ref="A9:B9"/>
    <mergeCell ref="A12:B12"/>
    <mergeCell ref="A15:B15"/>
    <mergeCell ref="A29:B29"/>
    <mergeCell ref="A38:B38"/>
    <mergeCell ref="A41:B41"/>
    <mergeCell ref="A67:B67"/>
    <mergeCell ref="A88:B88"/>
    <mergeCell ref="A110:B110"/>
    <mergeCell ref="A131:B131"/>
    <mergeCell ref="A117:B117"/>
    <mergeCell ref="A2:E2"/>
    <mergeCell ref="A625:B625"/>
    <mergeCell ref="A568:B568"/>
    <mergeCell ref="A350:B350"/>
    <mergeCell ref="A354:B354"/>
    <mergeCell ref="A372:B372"/>
    <mergeCell ref="A539:B539"/>
    <mergeCell ref="A526:B526"/>
    <mergeCell ref="A604:B604"/>
    <mergeCell ref="A484:B484"/>
    <mergeCell ref="A518:B518"/>
    <mergeCell ref="A409:B409"/>
    <mergeCell ref="A494:B494"/>
    <mergeCell ref="A443:B443"/>
    <mergeCell ref="A1038:B1038"/>
    <mergeCell ref="A829:B829"/>
    <mergeCell ref="A819:B819"/>
    <mergeCell ref="A1048:B1048"/>
    <mergeCell ref="A900:B900"/>
    <mergeCell ref="A947:B947"/>
    <mergeCell ref="A991:B991"/>
    <mergeCell ref="A775:B775"/>
    <mergeCell ref="A530:B530"/>
    <mergeCell ref="A543:B543"/>
    <mergeCell ref="A672:B672"/>
    <mergeCell ref="A721:B721"/>
    <mergeCell ref="A855:B855"/>
    <mergeCell ref="A867:B867"/>
    <mergeCell ref="A615:B615"/>
    <mergeCell ref="A620:B620"/>
    <mergeCell ref="A534:B534"/>
    <mergeCell ref="A888:B888"/>
    <mergeCell ref="A782:B782"/>
    <mergeCell ref="A896:B896"/>
    <mergeCell ref="A1059:B1059"/>
    <mergeCell ref="A455:B455"/>
    <mergeCell ref="A238:B238"/>
    <mergeCell ref="A315:B315"/>
    <mergeCell ref="C4:E4"/>
    <mergeCell ref="A3:E3"/>
  </mergeCells>
  <pageMargins left="0.98425196850393704" right="0.31496062992125984" top="0.55118110236220474" bottom="0.55118110236220474" header="0.31496062992125984" footer="0.31496062992125984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E2" sqref="E2"/>
    </sheetView>
  </sheetViews>
  <sheetFormatPr defaultRowHeight="12.75" x14ac:dyDescent="0.2"/>
  <cols>
    <col min="1" max="1" width="6.42578125" style="52" customWidth="1"/>
    <col min="2" max="2" width="37.85546875" style="452" customWidth="1"/>
    <col min="3" max="3" width="16.28515625" style="50" customWidth="1"/>
    <col min="4" max="4" width="16.140625" style="50" customWidth="1"/>
    <col min="5" max="5" width="16" style="50" customWidth="1"/>
    <col min="6" max="16384" width="9.140625" style="50"/>
  </cols>
  <sheetData>
    <row r="1" spans="1:5" x14ac:dyDescent="0.2">
      <c r="E1" s="488" t="s">
        <v>449</v>
      </c>
    </row>
    <row r="2" spans="1:5" ht="15.75" customHeight="1" x14ac:dyDescent="0.2">
      <c r="A2" s="11"/>
      <c r="E2" s="488"/>
    </row>
    <row r="3" spans="1:5" ht="22.5" customHeight="1" x14ac:dyDescent="0.3">
      <c r="A3" s="470" t="s">
        <v>446</v>
      </c>
      <c r="B3" s="470"/>
      <c r="C3" s="470"/>
      <c r="D3" s="470"/>
      <c r="E3" s="470"/>
    </row>
    <row r="4" spans="1:5" ht="22.5" customHeight="1" x14ac:dyDescent="0.2"/>
    <row r="5" spans="1:5" ht="32.25" customHeight="1" x14ac:dyDescent="0.2">
      <c r="A5" s="637" t="s">
        <v>450</v>
      </c>
      <c r="B5" s="637"/>
      <c r="C5" s="638" t="s">
        <v>326</v>
      </c>
      <c r="D5" s="638" t="s">
        <v>327</v>
      </c>
      <c r="E5" s="638" t="s">
        <v>328</v>
      </c>
    </row>
    <row r="6" spans="1:5" s="51" customFormat="1" ht="17.25" customHeight="1" x14ac:dyDescent="0.25">
      <c r="A6" s="637"/>
      <c r="B6" s="637"/>
      <c r="C6" s="638"/>
      <c r="D6" s="638"/>
      <c r="E6" s="638"/>
    </row>
    <row r="7" spans="1:5" s="38" customFormat="1" ht="25.5" x14ac:dyDescent="0.2">
      <c r="A7" s="639" t="s">
        <v>91</v>
      </c>
      <c r="B7" s="640" t="s">
        <v>0</v>
      </c>
      <c r="C7" s="641">
        <f t="shared" ref="C7" si="0">SUM(C8)</f>
        <v>1051600154</v>
      </c>
      <c r="D7" s="641">
        <f>SUM(D8)</f>
        <v>963341288</v>
      </c>
      <c r="E7" s="641">
        <f>SUM(E8)</f>
        <v>967380573</v>
      </c>
    </row>
    <row r="8" spans="1:5" s="38" customFormat="1" ht="24.75" customHeight="1" x14ac:dyDescent="0.2">
      <c r="A8" s="642" t="s">
        <v>196</v>
      </c>
      <c r="B8" s="643" t="s">
        <v>197</v>
      </c>
      <c r="C8" s="644">
        <f>SUM(C9,C12)</f>
        <v>1051600154</v>
      </c>
      <c r="D8" s="644">
        <f>SUM(D9,D12)</f>
        <v>963341288</v>
      </c>
      <c r="E8" s="644">
        <f>SUM(E9,E12)</f>
        <v>967380573</v>
      </c>
    </row>
    <row r="9" spans="1:5" s="127" customFormat="1" ht="26.25" customHeight="1" x14ac:dyDescent="0.2">
      <c r="A9" s="645"/>
      <c r="B9" s="646" t="s">
        <v>198</v>
      </c>
      <c r="C9" s="647">
        <f t="shared" ref="C9" si="1">SUM(C10:C11)</f>
        <v>858277740</v>
      </c>
      <c r="D9" s="647">
        <f>SUM(D10:D11)</f>
        <v>848849288</v>
      </c>
      <c r="E9" s="647">
        <f>SUM(E10:E11)</f>
        <v>849646573</v>
      </c>
    </row>
    <row r="10" spans="1:5" s="40" customFormat="1" ht="16.5" customHeight="1" x14ac:dyDescent="0.2">
      <c r="A10" s="648"/>
      <c r="B10" s="649" t="s">
        <v>199</v>
      </c>
      <c r="C10" s="451">
        <f>'Izvor 11 i 12'!C697</f>
        <v>827140740</v>
      </c>
      <c r="D10" s="451">
        <f>'Izvor 11 i 12'!D697</f>
        <v>829001188</v>
      </c>
      <c r="E10" s="451">
        <f>'Izvor 11 i 12'!E697</f>
        <v>826966573</v>
      </c>
    </row>
    <row r="11" spans="1:5" s="40" customFormat="1" ht="16.5" customHeight="1" x14ac:dyDescent="0.2">
      <c r="A11" s="650"/>
      <c r="B11" s="649" t="s">
        <v>200</v>
      </c>
      <c r="C11" s="451">
        <f>'Izvor 11 i 12'!C698</f>
        <v>31137000</v>
      </c>
      <c r="D11" s="451">
        <f>'Izvor 11 i 12'!D698</f>
        <v>19848100</v>
      </c>
      <c r="E11" s="451">
        <f>'Izvor 11 i 12'!E698</f>
        <v>22680000</v>
      </c>
    </row>
    <row r="12" spans="1:5" s="128" customFormat="1" ht="27" customHeight="1" x14ac:dyDescent="0.2">
      <c r="A12" s="645"/>
      <c r="B12" s="646" t="s">
        <v>274</v>
      </c>
      <c r="C12" s="647">
        <f t="shared" ref="C12:E12" si="2">SUM(C13:C25)</f>
        <v>193322414</v>
      </c>
      <c r="D12" s="647">
        <f t="shared" si="2"/>
        <v>114492000</v>
      </c>
      <c r="E12" s="647">
        <f t="shared" si="2"/>
        <v>117734000</v>
      </c>
    </row>
    <row r="13" spans="1:5" s="444" customFormat="1" ht="15" customHeight="1" x14ac:dyDescent="0.2">
      <c r="A13" s="651"/>
      <c r="B13" s="652" t="s">
        <v>202</v>
      </c>
      <c r="C13" s="449">
        <f>'ostali izvori'!C1077</f>
        <v>1693000</v>
      </c>
      <c r="D13" s="449">
        <f>'ostali izvori'!D1077</f>
        <v>1600000</v>
      </c>
      <c r="E13" s="449">
        <f>'ostali izvori'!E1077</f>
        <v>1600000</v>
      </c>
    </row>
    <row r="14" spans="1:5" s="444" customFormat="1" ht="15" customHeight="1" x14ac:dyDescent="0.2">
      <c r="A14" s="651"/>
      <c r="B14" s="653" t="s">
        <v>203</v>
      </c>
      <c r="C14" s="449">
        <f>'ostali izvori'!C1078</f>
        <v>45605000</v>
      </c>
      <c r="D14" s="449">
        <f>'ostali izvori'!D1078</f>
        <v>43745000</v>
      </c>
      <c r="E14" s="449">
        <f>'ostali izvori'!E1078</f>
        <v>43745000</v>
      </c>
    </row>
    <row r="15" spans="1:5" s="444" customFormat="1" ht="15" customHeight="1" x14ac:dyDescent="0.2">
      <c r="A15" s="651"/>
      <c r="B15" s="653" t="s">
        <v>204</v>
      </c>
      <c r="C15" s="449">
        <f>'ostali izvori'!C1079</f>
        <v>3067000</v>
      </c>
      <c r="D15" s="449">
        <f>'ostali izvori'!D1079</f>
        <v>2264000</v>
      </c>
      <c r="E15" s="449">
        <f>'ostali izvori'!E1079</f>
        <v>1726000</v>
      </c>
    </row>
    <row r="16" spans="1:5" s="444" customFormat="1" ht="15" customHeight="1" x14ac:dyDescent="0.2">
      <c r="A16" s="651"/>
      <c r="B16" s="653" t="s">
        <v>205</v>
      </c>
      <c r="C16" s="449">
        <f>'ostali izvori'!C1080</f>
        <v>129000</v>
      </c>
      <c r="D16" s="449">
        <f>'ostali izvori'!D1080</f>
        <v>129000</v>
      </c>
      <c r="E16" s="449">
        <f>'ostali izvori'!E1080</f>
        <v>129000</v>
      </c>
    </row>
    <row r="17" spans="1:5" s="444" customFormat="1" ht="15" customHeight="1" x14ac:dyDescent="0.2">
      <c r="A17" s="651"/>
      <c r="B17" s="653" t="s">
        <v>306</v>
      </c>
      <c r="C17" s="449">
        <f>'ostali izvori'!C1081</f>
        <v>0</v>
      </c>
      <c r="D17" s="449">
        <f>'ostali izvori'!D1081</f>
        <v>0</v>
      </c>
      <c r="E17" s="449">
        <f>'ostali izvori'!E1081</f>
        <v>0</v>
      </c>
    </row>
    <row r="18" spans="1:5" s="444" customFormat="1" ht="15" customHeight="1" x14ac:dyDescent="0.2">
      <c r="A18" s="651"/>
      <c r="B18" s="653" t="s">
        <v>208</v>
      </c>
      <c r="C18" s="449">
        <f>'ostali izvori'!C1082</f>
        <v>5000</v>
      </c>
      <c r="D18" s="449">
        <f>'ostali izvori'!D1082</f>
        <v>4000</v>
      </c>
      <c r="E18" s="449">
        <f>'ostali izvori'!E1082</f>
        <v>0</v>
      </c>
    </row>
    <row r="19" spans="1:5" s="444" customFormat="1" ht="15" customHeight="1" x14ac:dyDescent="0.2">
      <c r="A19" s="654"/>
      <c r="B19" s="653" t="s">
        <v>271</v>
      </c>
      <c r="C19" s="449">
        <f>'ostali izvori'!C1083</f>
        <v>15046000</v>
      </c>
      <c r="D19" s="449">
        <f>'ostali izvori'!D1083</f>
        <v>14879000</v>
      </c>
      <c r="E19" s="449">
        <f>'ostali izvori'!E1083</f>
        <v>14879000</v>
      </c>
    </row>
    <row r="20" spans="1:5" s="444" customFormat="1" ht="15" customHeight="1" x14ac:dyDescent="0.2">
      <c r="A20" s="654"/>
      <c r="B20" s="652" t="s">
        <v>272</v>
      </c>
      <c r="C20" s="449">
        <f>'ostali izvori'!C1084</f>
        <v>32616000</v>
      </c>
      <c r="D20" s="449">
        <f>'ostali izvori'!D1084</f>
        <v>2211000</v>
      </c>
      <c r="E20" s="449">
        <f>'ostali izvori'!E1084</f>
        <v>0</v>
      </c>
    </row>
    <row r="21" spans="1:5" s="444" customFormat="1" x14ac:dyDescent="0.2">
      <c r="A21" s="654"/>
      <c r="B21" s="653" t="s">
        <v>206</v>
      </c>
      <c r="C21" s="449">
        <f>'ostali izvori'!C1085</f>
        <v>73861000</v>
      </c>
      <c r="D21" s="449">
        <f>'ostali izvori'!D1085</f>
        <v>46773000</v>
      </c>
      <c r="E21" s="449">
        <f>'ostali izvori'!E1085</f>
        <v>55496000</v>
      </c>
    </row>
    <row r="22" spans="1:5" s="444" customFormat="1" ht="25.5" x14ac:dyDescent="0.2">
      <c r="A22" s="654"/>
      <c r="B22" s="653" t="s">
        <v>324</v>
      </c>
      <c r="C22" s="449">
        <f>'ostali izvori'!C1086</f>
        <v>3153772</v>
      </c>
      <c r="D22" s="449">
        <f>'ostali izvori'!D1086</f>
        <v>0</v>
      </c>
      <c r="E22" s="449">
        <f>'ostali izvori'!E1086</f>
        <v>0</v>
      </c>
    </row>
    <row r="23" spans="1:5" s="444" customFormat="1" ht="25.5" x14ac:dyDescent="0.2">
      <c r="A23" s="654"/>
      <c r="B23" s="653" t="s">
        <v>364</v>
      </c>
      <c r="C23" s="449">
        <f>'ostali izvori'!C1087</f>
        <v>10599642</v>
      </c>
      <c r="D23" s="449">
        <f>'ostali izvori'!D1087</f>
        <v>0</v>
      </c>
      <c r="E23" s="449">
        <f>'ostali izvori'!E1087</f>
        <v>0</v>
      </c>
    </row>
    <row r="24" spans="1:5" s="444" customFormat="1" ht="17.25" customHeight="1" x14ac:dyDescent="0.2">
      <c r="A24" s="654"/>
      <c r="B24" s="653" t="s">
        <v>311</v>
      </c>
      <c r="C24" s="449">
        <f>'ostali izvori'!C1088</f>
        <v>7473000</v>
      </c>
      <c r="D24" s="449">
        <f>'ostali izvori'!D1088</f>
        <v>2813000</v>
      </c>
      <c r="E24" s="449">
        <f>'ostali izvori'!E1088</f>
        <v>85000</v>
      </c>
    </row>
    <row r="25" spans="1:5" s="444" customFormat="1" ht="15" customHeight="1" x14ac:dyDescent="0.2">
      <c r="A25" s="654"/>
      <c r="B25" s="653" t="s">
        <v>207</v>
      </c>
      <c r="C25" s="449">
        <f>'ostali izvori'!C1089</f>
        <v>74000</v>
      </c>
      <c r="D25" s="449">
        <f>'ostali izvori'!D1089</f>
        <v>74000</v>
      </c>
      <c r="E25" s="449">
        <f>'ostali izvori'!E1089</f>
        <v>74000</v>
      </c>
    </row>
    <row r="26" spans="1:5" ht="21.75" customHeight="1" x14ac:dyDescent="0.2"/>
  </sheetData>
  <mergeCells count="5">
    <mergeCell ref="E5:E6"/>
    <mergeCell ref="A3:E3"/>
    <mergeCell ref="A5:B6"/>
    <mergeCell ref="C5:C6"/>
    <mergeCell ref="D5:D6"/>
  </mergeCells>
  <pageMargins left="0.98425196850393704" right="0.19685039370078741" top="0.98425196850393704" bottom="0.19685039370078741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" sqref="B1:B1048576"/>
    </sheetView>
  </sheetViews>
  <sheetFormatPr defaultRowHeight="12.75" x14ac:dyDescent="0.2"/>
  <cols>
    <col min="1" max="1" width="6.42578125" style="52" customWidth="1"/>
    <col min="2" max="2" width="28.85546875" style="452" customWidth="1"/>
    <col min="3" max="3" width="13.85546875" style="53" customWidth="1"/>
    <col min="4" max="4" width="13.28515625" style="50" customWidth="1"/>
    <col min="5" max="5" width="13" style="50" customWidth="1"/>
    <col min="6" max="6" width="12.85546875" style="50" customWidth="1"/>
    <col min="7" max="7" width="13.140625" style="50" customWidth="1"/>
    <col min="8" max="8" width="9.5703125" style="50" bestFit="1" customWidth="1"/>
    <col min="9" max="16384" width="9.140625" style="50"/>
  </cols>
  <sheetData>
    <row r="1" spans="1:8" ht="15.75" customHeight="1" x14ac:dyDescent="0.2">
      <c r="A1" s="11" t="s">
        <v>437</v>
      </c>
    </row>
    <row r="2" spans="1:8" ht="21.75" customHeight="1" x14ac:dyDescent="0.2"/>
    <row r="3" spans="1:8" ht="22.5" customHeight="1" x14ac:dyDescent="0.3">
      <c r="A3" s="470" t="s">
        <v>441</v>
      </c>
      <c r="B3" s="470"/>
      <c r="C3" s="470"/>
      <c r="D3" s="470"/>
      <c r="E3" s="470"/>
      <c r="F3" s="470"/>
    </row>
    <row r="4" spans="1:8" ht="22.5" customHeight="1" x14ac:dyDescent="0.2"/>
    <row r="5" spans="1:8" ht="32.25" customHeight="1" x14ac:dyDescent="0.2">
      <c r="A5" s="471" t="s">
        <v>273</v>
      </c>
      <c r="B5" s="472"/>
      <c r="C5" s="468" t="s">
        <v>438</v>
      </c>
      <c r="D5" s="468" t="s">
        <v>326</v>
      </c>
      <c r="E5" s="468" t="s">
        <v>327</v>
      </c>
      <c r="F5" s="468" t="s">
        <v>328</v>
      </c>
      <c r="G5" s="468" t="s">
        <v>439</v>
      </c>
    </row>
    <row r="6" spans="1:8" s="51" customFormat="1" ht="17.25" customHeight="1" thickBot="1" x14ac:dyDescent="0.3">
      <c r="A6" s="473"/>
      <c r="B6" s="474"/>
      <c r="C6" s="469"/>
      <c r="D6" s="469"/>
      <c r="E6" s="469"/>
      <c r="F6" s="469"/>
      <c r="G6" s="469"/>
    </row>
    <row r="7" spans="1:8" s="147" customFormat="1" ht="15" customHeight="1" thickTop="1" thickBot="1" x14ac:dyDescent="0.3">
      <c r="A7" s="144"/>
      <c r="B7" s="145"/>
      <c r="C7" s="144" t="s">
        <v>426</v>
      </c>
      <c r="D7" s="146">
        <v>2</v>
      </c>
      <c r="E7" s="146">
        <v>3</v>
      </c>
      <c r="F7" s="146">
        <v>4</v>
      </c>
      <c r="G7" s="146" t="s">
        <v>440</v>
      </c>
    </row>
    <row r="8" spans="1:8" s="38" customFormat="1" ht="26.25" thickTop="1" x14ac:dyDescent="0.2">
      <c r="A8" s="129" t="s">
        <v>91</v>
      </c>
      <c r="B8" s="130" t="s">
        <v>0</v>
      </c>
      <c r="C8" s="131" t="e">
        <f t="shared" ref="C8:D8" si="0">SUM(C9)</f>
        <v>#REF!</v>
      </c>
      <c r="D8" s="131" t="e">
        <f t="shared" si="0"/>
        <v>#REF!</v>
      </c>
      <c r="E8" s="131" t="e">
        <f>SUM(E9)</f>
        <v>#REF!</v>
      </c>
      <c r="F8" s="131" t="e">
        <f>SUM(F9)</f>
        <v>#REF!</v>
      </c>
      <c r="G8" s="131" t="e">
        <f>SUM(G9)</f>
        <v>#REF!</v>
      </c>
      <c r="H8" s="39"/>
    </row>
    <row r="9" spans="1:8" s="38" customFormat="1" ht="24.75" customHeight="1" x14ac:dyDescent="0.2">
      <c r="A9" s="148" t="s">
        <v>196</v>
      </c>
      <c r="B9" s="149" t="s">
        <v>197</v>
      </c>
      <c r="C9" s="150" t="e">
        <f t="shared" ref="C9:E9" si="1">SUM(C10,C15)</f>
        <v>#REF!</v>
      </c>
      <c r="D9" s="150" t="e">
        <f t="shared" si="1"/>
        <v>#REF!</v>
      </c>
      <c r="E9" s="150" t="e">
        <f t="shared" si="1"/>
        <v>#REF!</v>
      </c>
      <c r="F9" s="150" t="e">
        <f>SUM(F10,F15)</f>
        <v>#REF!</v>
      </c>
      <c r="G9" s="150" t="e">
        <f>SUM(G10,G15)</f>
        <v>#REF!</v>
      </c>
    </row>
    <row r="10" spans="1:8" s="127" customFormat="1" ht="26.25" customHeight="1" x14ac:dyDescent="0.2">
      <c r="A10" s="151"/>
      <c r="B10" s="152" t="s">
        <v>198</v>
      </c>
      <c r="C10" s="153" t="e">
        <f t="shared" ref="C10:D10" si="2">SUM(C11:C12)</f>
        <v>#REF!</v>
      </c>
      <c r="D10" s="153" t="e">
        <f t="shared" si="2"/>
        <v>#REF!</v>
      </c>
      <c r="E10" s="153" t="e">
        <f>SUM(E11:E12)</f>
        <v>#REF!</v>
      </c>
      <c r="F10" s="153" t="e">
        <f>SUM(F11:F12)</f>
        <v>#REF!</v>
      </c>
      <c r="G10" s="153" t="e">
        <f>SUM(G11:G12)</f>
        <v>#REF!</v>
      </c>
    </row>
    <row r="11" spans="1:8" s="40" customFormat="1" ht="16.5" customHeight="1" x14ac:dyDescent="0.2">
      <c r="A11" s="154"/>
      <c r="B11" s="453" t="s">
        <v>199</v>
      </c>
      <c r="C11" s="438" t="e">
        <f>'Izvor 11 i 12'!#REF!</f>
        <v>#REF!</v>
      </c>
      <c r="D11" s="132" t="e">
        <f>'Izvor 11 i 12'!#REF!</f>
        <v>#REF!</v>
      </c>
      <c r="E11" s="132" t="e">
        <f>'Izvor 11 i 12'!#REF!</f>
        <v>#REF!</v>
      </c>
      <c r="F11" s="132" t="e">
        <f>'Izvor 11 i 12'!#REF!</f>
        <v>#REF!</v>
      </c>
      <c r="G11" s="132" t="e">
        <f>D11-C11</f>
        <v>#REF!</v>
      </c>
    </row>
    <row r="12" spans="1:8" s="40" customFormat="1" ht="16.5" customHeight="1" x14ac:dyDescent="0.2">
      <c r="A12" s="133"/>
      <c r="B12" s="454" t="s">
        <v>200</v>
      </c>
      <c r="C12" s="439" t="e">
        <f>'Izvor 11 i 12'!#REF!</f>
        <v>#REF!</v>
      </c>
      <c r="D12" s="134" t="e">
        <f>'Izvor 11 i 12'!#REF!</f>
        <v>#REF!</v>
      </c>
      <c r="E12" s="134" t="e">
        <f>'Izvor 11 i 12'!#REF!</f>
        <v>#REF!</v>
      </c>
      <c r="F12" s="283" t="e">
        <f>'Izvor 11 i 12'!#REF!</f>
        <v>#REF!</v>
      </c>
      <c r="G12" s="134" t="e">
        <f>D12-C12</f>
        <v>#REF!</v>
      </c>
    </row>
    <row r="13" spans="1:8" s="40" customFormat="1" ht="24.75" customHeight="1" x14ac:dyDescent="0.2">
      <c r="A13" s="284"/>
      <c r="B13" s="455" t="s">
        <v>388</v>
      </c>
      <c r="C13" s="440" t="e">
        <f>SUM(C11:C12)</f>
        <v>#REF!</v>
      </c>
      <c r="D13" s="285" t="e">
        <f>'Izvor 11 i 12'!#REF!</f>
        <v>#REF!</v>
      </c>
      <c r="E13" s="285" t="e">
        <f>'Izvor 11 i 12'!#REF!</f>
        <v>#REF!</v>
      </c>
      <c r="F13" s="285" t="e">
        <f>'Izvor 11 i 12'!#REF!</f>
        <v>#REF!</v>
      </c>
      <c r="G13" s="285"/>
    </row>
    <row r="14" spans="1:8" s="40" customFormat="1" ht="24.75" customHeight="1" x14ac:dyDescent="0.2">
      <c r="A14" s="282"/>
      <c r="B14" s="456" t="s">
        <v>389</v>
      </c>
      <c r="C14" s="283" t="e">
        <f>C10-C13</f>
        <v>#REF!</v>
      </c>
      <c r="D14" s="283" t="e">
        <f>D10-D13</f>
        <v>#REF!</v>
      </c>
      <c r="E14" s="283" t="e">
        <f t="shared" ref="E14:F14" si="3">E10-E13</f>
        <v>#REF!</v>
      </c>
      <c r="F14" s="283" t="e">
        <f t="shared" si="3"/>
        <v>#REF!</v>
      </c>
      <c r="G14" s="283"/>
    </row>
    <row r="15" spans="1:8" s="128" customFormat="1" ht="27" customHeight="1" x14ac:dyDescent="0.2">
      <c r="A15" s="151"/>
      <c r="B15" s="152" t="s">
        <v>274</v>
      </c>
      <c r="C15" s="153" t="e">
        <f t="shared" ref="C15:G15" si="4">SUM(C16:C28)</f>
        <v>#REF!</v>
      </c>
      <c r="D15" s="153" t="e">
        <f t="shared" si="4"/>
        <v>#REF!</v>
      </c>
      <c r="E15" s="153" t="e">
        <f t="shared" si="4"/>
        <v>#REF!</v>
      </c>
      <c r="F15" s="153" t="e">
        <f t="shared" si="4"/>
        <v>#REF!</v>
      </c>
      <c r="G15" s="153" t="e">
        <f t="shared" si="4"/>
        <v>#REF!</v>
      </c>
    </row>
    <row r="16" spans="1:8" s="444" customFormat="1" x14ac:dyDescent="0.2">
      <c r="A16" s="441"/>
      <c r="B16" s="457" t="s">
        <v>202</v>
      </c>
      <c r="C16" s="448" t="e">
        <f>'ostali izvori'!#REF!</f>
        <v>#REF!</v>
      </c>
      <c r="D16" s="442" t="e">
        <f>'ostali izvori'!#REF!</f>
        <v>#REF!</v>
      </c>
      <c r="E16" s="442" t="e">
        <f>'ostali izvori'!#REF!</f>
        <v>#REF!</v>
      </c>
      <c r="F16" s="443" t="e">
        <f>'ostali izvori'!#REF!</f>
        <v>#REF!</v>
      </c>
      <c r="G16" s="132" t="e">
        <f t="shared" ref="G16:G28" si="5">D16-C16</f>
        <v>#REF!</v>
      </c>
    </row>
    <row r="17" spans="1:8" s="444" customFormat="1" ht="25.5" x14ac:dyDescent="0.2">
      <c r="A17" s="441"/>
      <c r="B17" s="447" t="s">
        <v>203</v>
      </c>
      <c r="C17" s="448" t="e">
        <f>'ostali izvori'!#REF!</f>
        <v>#REF!</v>
      </c>
      <c r="D17" s="442" t="e">
        <f>'ostali izvori'!#REF!</f>
        <v>#REF!</v>
      </c>
      <c r="E17" s="442" t="e">
        <f>'ostali izvori'!#REF!</f>
        <v>#REF!</v>
      </c>
      <c r="F17" s="443" t="e">
        <f>'ostali izvori'!#REF!</f>
        <v>#REF!</v>
      </c>
      <c r="G17" s="132" t="e">
        <f t="shared" si="5"/>
        <v>#REF!</v>
      </c>
    </row>
    <row r="18" spans="1:8" s="444" customFormat="1" x14ac:dyDescent="0.2">
      <c r="A18" s="441"/>
      <c r="B18" s="447" t="s">
        <v>204</v>
      </c>
      <c r="C18" s="449" t="e">
        <f>'ostali izvori'!#REF!</f>
        <v>#REF!</v>
      </c>
      <c r="D18" s="442" t="e">
        <f>'ostali izvori'!#REF!</f>
        <v>#REF!</v>
      </c>
      <c r="E18" s="442" t="e">
        <f>'ostali izvori'!#REF!</f>
        <v>#REF!</v>
      </c>
      <c r="F18" s="443" t="e">
        <f>'ostali izvori'!#REF!</f>
        <v>#REF!</v>
      </c>
      <c r="G18" s="132" t="e">
        <f t="shared" si="5"/>
        <v>#REF!</v>
      </c>
      <c r="H18" s="445"/>
    </row>
    <row r="19" spans="1:8" s="444" customFormat="1" x14ac:dyDescent="0.2">
      <c r="A19" s="441"/>
      <c r="B19" s="447" t="s">
        <v>205</v>
      </c>
      <c r="C19" s="449" t="e">
        <f>'ostali izvori'!#REF!</f>
        <v>#REF!</v>
      </c>
      <c r="D19" s="442" t="e">
        <f>'ostali izvori'!#REF!</f>
        <v>#REF!</v>
      </c>
      <c r="E19" s="442" t="e">
        <f>'ostali izvori'!#REF!</f>
        <v>#REF!</v>
      </c>
      <c r="F19" s="443" t="e">
        <f>'ostali izvori'!#REF!</f>
        <v>#REF!</v>
      </c>
      <c r="G19" s="132" t="e">
        <f t="shared" si="5"/>
        <v>#REF!</v>
      </c>
    </row>
    <row r="20" spans="1:8" s="444" customFormat="1" x14ac:dyDescent="0.2">
      <c r="A20" s="441"/>
      <c r="B20" s="447" t="s">
        <v>306</v>
      </c>
      <c r="C20" s="449" t="e">
        <f>'ostali izvori'!#REF!</f>
        <v>#REF!</v>
      </c>
      <c r="D20" s="442" t="e">
        <f>'ostali izvori'!#REF!</f>
        <v>#REF!</v>
      </c>
      <c r="E20" s="442" t="e">
        <f>'ostali izvori'!#REF!</f>
        <v>#REF!</v>
      </c>
      <c r="F20" s="443" t="e">
        <f>'ostali izvori'!#REF!</f>
        <v>#REF!</v>
      </c>
      <c r="G20" s="132" t="e">
        <f t="shared" si="5"/>
        <v>#REF!</v>
      </c>
    </row>
    <row r="21" spans="1:8" s="444" customFormat="1" x14ac:dyDescent="0.2">
      <c r="A21" s="441"/>
      <c r="B21" s="447" t="s">
        <v>208</v>
      </c>
      <c r="C21" s="449" t="e">
        <f>'ostali izvori'!#REF!</f>
        <v>#REF!</v>
      </c>
      <c r="D21" s="442" t="e">
        <f>'ostali izvori'!#REF!</f>
        <v>#REF!</v>
      </c>
      <c r="E21" s="442" t="e">
        <f>'ostali izvori'!#REF!</f>
        <v>#REF!</v>
      </c>
      <c r="F21" s="443" t="e">
        <f>'ostali izvori'!#REF!</f>
        <v>#REF!</v>
      </c>
      <c r="G21" s="132" t="e">
        <f t="shared" si="5"/>
        <v>#REF!</v>
      </c>
    </row>
    <row r="22" spans="1:8" s="444" customFormat="1" x14ac:dyDescent="0.2">
      <c r="A22" s="446"/>
      <c r="B22" s="447" t="s">
        <v>271</v>
      </c>
      <c r="C22" s="449" t="e">
        <f>'ostali izvori'!#REF!</f>
        <v>#REF!</v>
      </c>
      <c r="D22" s="442" t="e">
        <f>'ostali izvori'!#REF!</f>
        <v>#REF!</v>
      </c>
      <c r="E22" s="442" t="e">
        <f>'ostali izvori'!#REF!</f>
        <v>#REF!</v>
      </c>
      <c r="F22" s="443" t="e">
        <f>'ostali izvori'!#REF!</f>
        <v>#REF!</v>
      </c>
      <c r="G22" s="132" t="e">
        <f t="shared" si="5"/>
        <v>#REF!</v>
      </c>
    </row>
    <row r="23" spans="1:8" s="444" customFormat="1" ht="25.5" x14ac:dyDescent="0.2">
      <c r="A23" s="446"/>
      <c r="B23" s="457" t="s">
        <v>272</v>
      </c>
      <c r="C23" s="448" t="e">
        <f>'ostali izvori'!#REF!</f>
        <v>#REF!</v>
      </c>
      <c r="D23" s="442" t="e">
        <f>'ostali izvori'!#REF!</f>
        <v>#REF!</v>
      </c>
      <c r="E23" s="442" t="e">
        <f>'ostali izvori'!#REF!</f>
        <v>#REF!</v>
      </c>
      <c r="F23" s="443" t="e">
        <f>'ostali izvori'!#REF!</f>
        <v>#REF!</v>
      </c>
      <c r="G23" s="132" t="e">
        <f t="shared" si="5"/>
        <v>#REF!</v>
      </c>
    </row>
    <row r="24" spans="1:8" s="444" customFormat="1" ht="25.5" x14ac:dyDescent="0.2">
      <c r="A24" s="446"/>
      <c r="B24" s="447" t="s">
        <v>206</v>
      </c>
      <c r="C24" s="449" t="e">
        <f>'ostali izvori'!#REF!</f>
        <v>#REF!</v>
      </c>
      <c r="D24" s="442" t="e">
        <f>'ostali izvori'!#REF!</f>
        <v>#REF!</v>
      </c>
      <c r="E24" s="442" t="e">
        <f>'ostali izvori'!#REF!</f>
        <v>#REF!</v>
      </c>
      <c r="F24" s="443" t="e">
        <f>'ostali izvori'!#REF!</f>
        <v>#REF!</v>
      </c>
      <c r="G24" s="132" t="e">
        <f t="shared" si="5"/>
        <v>#REF!</v>
      </c>
    </row>
    <row r="25" spans="1:8" s="444" customFormat="1" ht="25.5" x14ac:dyDescent="0.2">
      <c r="A25" s="446"/>
      <c r="B25" s="447" t="s">
        <v>324</v>
      </c>
      <c r="C25" s="449" t="e">
        <f>'ostali izvori'!#REF!</f>
        <v>#REF!</v>
      </c>
      <c r="D25" s="442" t="e">
        <f>'ostali izvori'!#REF!</f>
        <v>#REF!</v>
      </c>
      <c r="E25" s="442" t="e">
        <f>'ostali izvori'!#REF!</f>
        <v>#REF!</v>
      </c>
      <c r="F25" s="443" t="e">
        <f>'ostali izvori'!#REF!</f>
        <v>#REF!</v>
      </c>
      <c r="G25" s="132" t="e">
        <f t="shared" si="5"/>
        <v>#REF!</v>
      </c>
      <c r="H25" s="445"/>
    </row>
    <row r="26" spans="1:8" s="444" customFormat="1" ht="25.5" x14ac:dyDescent="0.2">
      <c r="A26" s="446"/>
      <c r="B26" s="447" t="s">
        <v>364</v>
      </c>
      <c r="C26" s="449" t="e">
        <f>'ostali izvori'!#REF!</f>
        <v>#REF!</v>
      </c>
      <c r="D26" s="442" t="e">
        <f>'ostali izvori'!#REF!</f>
        <v>#REF!</v>
      </c>
      <c r="E26" s="442" t="e">
        <f>'ostali izvori'!#REF!</f>
        <v>#REF!</v>
      </c>
      <c r="F26" s="443" t="e">
        <f>'ostali izvori'!#REF!</f>
        <v>#REF!</v>
      </c>
      <c r="G26" s="132" t="e">
        <f t="shared" si="5"/>
        <v>#REF!</v>
      </c>
    </row>
    <row r="27" spans="1:8" s="444" customFormat="1" ht="25.5" x14ac:dyDescent="0.2">
      <c r="A27" s="446"/>
      <c r="B27" s="447" t="s">
        <v>311</v>
      </c>
      <c r="C27" s="450" t="e">
        <f>'ostali izvori'!#REF!</f>
        <v>#REF!</v>
      </c>
      <c r="D27" s="442" t="e">
        <f>'ostali izvori'!#REF!</f>
        <v>#REF!</v>
      </c>
      <c r="E27" s="442" t="e">
        <f>'ostali izvori'!#REF!</f>
        <v>#REF!</v>
      </c>
      <c r="F27" s="443" t="e">
        <f>'ostali izvori'!#REF!</f>
        <v>#REF!</v>
      </c>
      <c r="G27" s="132" t="e">
        <f t="shared" si="5"/>
        <v>#REF!</v>
      </c>
    </row>
    <row r="28" spans="1:8" s="444" customFormat="1" x14ac:dyDescent="0.2">
      <c r="A28" s="446"/>
      <c r="B28" s="447" t="s">
        <v>207</v>
      </c>
      <c r="C28" s="449" t="e">
        <f>'ostali izvori'!#REF!</f>
        <v>#REF!</v>
      </c>
      <c r="D28" s="442" t="e">
        <f>'ostali izvori'!#REF!</f>
        <v>#REF!</v>
      </c>
      <c r="E28" s="442" t="e">
        <f>'ostali izvori'!#REF!</f>
        <v>#REF!</v>
      </c>
      <c r="F28" s="442" t="e">
        <f>'ostali izvori'!#REF!</f>
        <v>#REF!</v>
      </c>
      <c r="G28" s="451" t="e">
        <f t="shared" si="5"/>
        <v>#REF!</v>
      </c>
    </row>
    <row r="29" spans="1:8" ht="21.75" customHeight="1" x14ac:dyDescent="0.2"/>
  </sheetData>
  <mergeCells count="7">
    <mergeCell ref="G5:G6"/>
    <mergeCell ref="A3:F3"/>
    <mergeCell ref="A5:B6"/>
    <mergeCell ref="C5:C6"/>
    <mergeCell ref="D5:D6"/>
    <mergeCell ref="E5:E6"/>
    <mergeCell ref="F5:F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13" workbookViewId="0">
      <selection activeCell="D13" sqref="D13"/>
    </sheetView>
  </sheetViews>
  <sheetFormatPr defaultRowHeight="12.75" x14ac:dyDescent="0.2"/>
  <cols>
    <col min="1" max="1" width="6.5703125" style="293" bestFit="1" customWidth="1"/>
    <col min="2" max="2" width="8" style="293" customWidth="1"/>
    <col min="3" max="3" width="28.85546875" style="294" customWidth="1"/>
    <col min="4" max="4" width="12.7109375" style="300" bestFit="1" customWidth="1"/>
    <col min="5" max="5" width="9.85546875" style="300" customWidth="1"/>
    <col min="6" max="6" width="12.5703125" style="300" customWidth="1"/>
    <col min="7" max="7" width="8.42578125" style="300" customWidth="1"/>
    <col min="8" max="8" width="12.140625" style="300" customWidth="1"/>
    <col min="9" max="9" width="8.85546875" style="293" customWidth="1"/>
    <col min="10" max="10" width="15.42578125" style="293" bestFit="1" customWidth="1"/>
    <col min="11" max="11" width="11.7109375" style="293" bestFit="1" customWidth="1"/>
    <col min="12" max="12" width="15.42578125" style="293" bestFit="1" customWidth="1"/>
    <col min="13" max="13" width="9.42578125" style="293" bestFit="1" customWidth="1"/>
    <col min="14" max="14" width="15.42578125" style="293" bestFit="1" customWidth="1"/>
    <col min="15" max="15" width="9.42578125" style="293" bestFit="1" customWidth="1"/>
    <col min="16" max="251" width="9.140625" style="293"/>
    <col min="252" max="252" width="6.5703125" style="293" bestFit="1" customWidth="1"/>
    <col min="253" max="253" width="9.140625" style="293" customWidth="1"/>
    <col min="254" max="254" width="5.7109375" style="293" customWidth="1"/>
    <col min="255" max="255" width="43.5703125" style="293" customWidth="1"/>
    <col min="256" max="261" width="0" style="293" hidden="1" customWidth="1"/>
    <col min="262" max="262" width="12.7109375" style="293" bestFit="1" customWidth="1"/>
    <col min="263" max="264" width="16.42578125" style="293" bestFit="1" customWidth="1"/>
    <col min="265" max="266" width="15.42578125" style="293" bestFit="1" customWidth="1"/>
    <col min="267" max="267" width="11.7109375" style="293" bestFit="1" customWidth="1"/>
    <col min="268" max="268" width="15.42578125" style="293" bestFit="1" customWidth="1"/>
    <col min="269" max="269" width="9.42578125" style="293" bestFit="1" customWidth="1"/>
    <col min="270" max="270" width="15.42578125" style="293" bestFit="1" customWidth="1"/>
    <col min="271" max="271" width="9.42578125" style="293" bestFit="1" customWidth="1"/>
    <col min="272" max="507" width="9.140625" style="293"/>
    <col min="508" max="508" width="6.5703125" style="293" bestFit="1" customWidth="1"/>
    <col min="509" max="509" width="9.140625" style="293" customWidth="1"/>
    <col min="510" max="510" width="5.7109375" style="293" customWidth="1"/>
    <col min="511" max="511" width="43.5703125" style="293" customWidth="1"/>
    <col min="512" max="517" width="0" style="293" hidden="1" customWidth="1"/>
    <col min="518" max="518" width="12.7109375" style="293" bestFit="1" customWidth="1"/>
    <col min="519" max="520" width="16.42578125" style="293" bestFit="1" customWidth="1"/>
    <col min="521" max="522" width="15.42578125" style="293" bestFit="1" customWidth="1"/>
    <col min="523" max="523" width="11.7109375" style="293" bestFit="1" customWidth="1"/>
    <col min="524" max="524" width="15.42578125" style="293" bestFit="1" customWidth="1"/>
    <col min="525" max="525" width="9.42578125" style="293" bestFit="1" customWidth="1"/>
    <col min="526" max="526" width="15.42578125" style="293" bestFit="1" customWidth="1"/>
    <col min="527" max="527" width="9.42578125" style="293" bestFit="1" customWidth="1"/>
    <col min="528" max="763" width="9.140625" style="293"/>
    <col min="764" max="764" width="6.5703125" style="293" bestFit="1" customWidth="1"/>
    <col min="765" max="765" width="9.140625" style="293" customWidth="1"/>
    <col min="766" max="766" width="5.7109375" style="293" customWidth="1"/>
    <col min="767" max="767" width="43.5703125" style="293" customWidth="1"/>
    <col min="768" max="773" width="0" style="293" hidden="1" customWidth="1"/>
    <col min="774" max="774" width="12.7109375" style="293" bestFit="1" customWidth="1"/>
    <col min="775" max="776" width="16.42578125" style="293" bestFit="1" customWidth="1"/>
    <col min="777" max="778" width="15.42578125" style="293" bestFit="1" customWidth="1"/>
    <col min="779" max="779" width="11.7109375" style="293" bestFit="1" customWidth="1"/>
    <col min="780" max="780" width="15.42578125" style="293" bestFit="1" customWidth="1"/>
    <col min="781" max="781" width="9.42578125" style="293" bestFit="1" customWidth="1"/>
    <col min="782" max="782" width="15.42578125" style="293" bestFit="1" customWidth="1"/>
    <col min="783" max="783" width="9.42578125" style="293" bestFit="1" customWidth="1"/>
    <col min="784" max="1019" width="9.140625" style="293"/>
    <col min="1020" max="1020" width="6.5703125" style="293" bestFit="1" customWidth="1"/>
    <col min="1021" max="1021" width="9.140625" style="293" customWidth="1"/>
    <col min="1022" max="1022" width="5.7109375" style="293" customWidth="1"/>
    <col min="1023" max="1023" width="43.5703125" style="293" customWidth="1"/>
    <col min="1024" max="1029" width="0" style="293" hidden="1" customWidth="1"/>
    <col min="1030" max="1030" width="12.7109375" style="293" bestFit="1" customWidth="1"/>
    <col min="1031" max="1032" width="16.42578125" style="293" bestFit="1" customWidth="1"/>
    <col min="1033" max="1034" width="15.42578125" style="293" bestFit="1" customWidth="1"/>
    <col min="1035" max="1035" width="11.7109375" style="293" bestFit="1" customWidth="1"/>
    <col min="1036" max="1036" width="15.42578125" style="293" bestFit="1" customWidth="1"/>
    <col min="1037" max="1037" width="9.42578125" style="293" bestFit="1" customWidth="1"/>
    <col min="1038" max="1038" width="15.42578125" style="293" bestFit="1" customWidth="1"/>
    <col min="1039" max="1039" width="9.42578125" style="293" bestFit="1" customWidth="1"/>
    <col min="1040" max="1275" width="9.140625" style="293"/>
    <col min="1276" max="1276" width="6.5703125" style="293" bestFit="1" customWidth="1"/>
    <col min="1277" max="1277" width="9.140625" style="293" customWidth="1"/>
    <col min="1278" max="1278" width="5.7109375" style="293" customWidth="1"/>
    <col min="1279" max="1279" width="43.5703125" style="293" customWidth="1"/>
    <col min="1280" max="1285" width="0" style="293" hidden="1" customWidth="1"/>
    <col min="1286" max="1286" width="12.7109375" style="293" bestFit="1" customWidth="1"/>
    <col min="1287" max="1288" width="16.42578125" style="293" bestFit="1" customWidth="1"/>
    <col min="1289" max="1290" width="15.42578125" style="293" bestFit="1" customWidth="1"/>
    <col min="1291" max="1291" width="11.7109375" style="293" bestFit="1" customWidth="1"/>
    <col min="1292" max="1292" width="15.42578125" style="293" bestFit="1" customWidth="1"/>
    <col min="1293" max="1293" width="9.42578125" style="293" bestFit="1" customWidth="1"/>
    <col min="1294" max="1294" width="15.42578125" style="293" bestFit="1" customWidth="1"/>
    <col min="1295" max="1295" width="9.42578125" style="293" bestFit="1" customWidth="1"/>
    <col min="1296" max="1531" width="9.140625" style="293"/>
    <col min="1532" max="1532" width="6.5703125" style="293" bestFit="1" customWidth="1"/>
    <col min="1533" max="1533" width="9.140625" style="293" customWidth="1"/>
    <col min="1534" max="1534" width="5.7109375" style="293" customWidth="1"/>
    <col min="1535" max="1535" width="43.5703125" style="293" customWidth="1"/>
    <col min="1536" max="1541" width="0" style="293" hidden="1" customWidth="1"/>
    <col min="1542" max="1542" width="12.7109375" style="293" bestFit="1" customWidth="1"/>
    <col min="1543" max="1544" width="16.42578125" style="293" bestFit="1" customWidth="1"/>
    <col min="1545" max="1546" width="15.42578125" style="293" bestFit="1" customWidth="1"/>
    <col min="1547" max="1547" width="11.7109375" style="293" bestFit="1" customWidth="1"/>
    <col min="1548" max="1548" width="15.42578125" style="293" bestFit="1" customWidth="1"/>
    <col min="1549" max="1549" width="9.42578125" style="293" bestFit="1" customWidth="1"/>
    <col min="1550" max="1550" width="15.42578125" style="293" bestFit="1" customWidth="1"/>
    <col min="1551" max="1551" width="9.42578125" style="293" bestFit="1" customWidth="1"/>
    <col min="1552" max="1787" width="9.140625" style="293"/>
    <col min="1788" max="1788" width="6.5703125" style="293" bestFit="1" customWidth="1"/>
    <col min="1789" max="1789" width="9.140625" style="293" customWidth="1"/>
    <col min="1790" max="1790" width="5.7109375" style="293" customWidth="1"/>
    <col min="1791" max="1791" width="43.5703125" style="293" customWidth="1"/>
    <col min="1792" max="1797" width="0" style="293" hidden="1" customWidth="1"/>
    <col min="1798" max="1798" width="12.7109375" style="293" bestFit="1" customWidth="1"/>
    <col min="1799" max="1800" width="16.42578125" style="293" bestFit="1" customWidth="1"/>
    <col min="1801" max="1802" width="15.42578125" style="293" bestFit="1" customWidth="1"/>
    <col min="1803" max="1803" width="11.7109375" style="293" bestFit="1" customWidth="1"/>
    <col min="1804" max="1804" width="15.42578125" style="293" bestFit="1" customWidth="1"/>
    <col min="1805" max="1805" width="9.42578125" style="293" bestFit="1" customWidth="1"/>
    <col min="1806" max="1806" width="15.42578125" style="293" bestFit="1" customWidth="1"/>
    <col min="1807" max="1807" width="9.42578125" style="293" bestFit="1" customWidth="1"/>
    <col min="1808" max="2043" width="9.140625" style="293"/>
    <col min="2044" max="2044" width="6.5703125" style="293" bestFit="1" customWidth="1"/>
    <col min="2045" max="2045" width="9.140625" style="293" customWidth="1"/>
    <col min="2046" max="2046" width="5.7109375" style="293" customWidth="1"/>
    <col min="2047" max="2047" width="43.5703125" style="293" customWidth="1"/>
    <col min="2048" max="2053" width="0" style="293" hidden="1" customWidth="1"/>
    <col min="2054" max="2054" width="12.7109375" style="293" bestFit="1" customWidth="1"/>
    <col min="2055" max="2056" width="16.42578125" style="293" bestFit="1" customWidth="1"/>
    <col min="2057" max="2058" width="15.42578125" style="293" bestFit="1" customWidth="1"/>
    <col min="2059" max="2059" width="11.7109375" style="293" bestFit="1" customWidth="1"/>
    <col min="2060" max="2060" width="15.42578125" style="293" bestFit="1" customWidth="1"/>
    <col min="2061" max="2061" width="9.42578125" style="293" bestFit="1" customWidth="1"/>
    <col min="2062" max="2062" width="15.42578125" style="293" bestFit="1" customWidth="1"/>
    <col min="2063" max="2063" width="9.42578125" style="293" bestFit="1" customWidth="1"/>
    <col min="2064" max="2299" width="9.140625" style="293"/>
    <col min="2300" max="2300" width="6.5703125" style="293" bestFit="1" customWidth="1"/>
    <col min="2301" max="2301" width="9.140625" style="293" customWidth="1"/>
    <col min="2302" max="2302" width="5.7109375" style="293" customWidth="1"/>
    <col min="2303" max="2303" width="43.5703125" style="293" customWidth="1"/>
    <col min="2304" max="2309" width="0" style="293" hidden="1" customWidth="1"/>
    <col min="2310" max="2310" width="12.7109375" style="293" bestFit="1" customWidth="1"/>
    <col min="2311" max="2312" width="16.42578125" style="293" bestFit="1" customWidth="1"/>
    <col min="2313" max="2314" width="15.42578125" style="293" bestFit="1" customWidth="1"/>
    <col min="2315" max="2315" width="11.7109375" style="293" bestFit="1" customWidth="1"/>
    <col min="2316" max="2316" width="15.42578125" style="293" bestFit="1" customWidth="1"/>
    <col min="2317" max="2317" width="9.42578125" style="293" bestFit="1" customWidth="1"/>
    <col min="2318" max="2318" width="15.42578125" style="293" bestFit="1" customWidth="1"/>
    <col min="2319" max="2319" width="9.42578125" style="293" bestFit="1" customWidth="1"/>
    <col min="2320" max="2555" width="9.140625" style="293"/>
    <col min="2556" max="2556" width="6.5703125" style="293" bestFit="1" customWidth="1"/>
    <col min="2557" max="2557" width="9.140625" style="293" customWidth="1"/>
    <col min="2558" max="2558" width="5.7109375" style="293" customWidth="1"/>
    <col min="2559" max="2559" width="43.5703125" style="293" customWidth="1"/>
    <col min="2560" max="2565" width="0" style="293" hidden="1" customWidth="1"/>
    <col min="2566" max="2566" width="12.7109375" style="293" bestFit="1" customWidth="1"/>
    <col min="2567" max="2568" width="16.42578125" style="293" bestFit="1" customWidth="1"/>
    <col min="2569" max="2570" width="15.42578125" style="293" bestFit="1" customWidth="1"/>
    <col min="2571" max="2571" width="11.7109375" style="293" bestFit="1" customWidth="1"/>
    <col min="2572" max="2572" width="15.42578125" style="293" bestFit="1" customWidth="1"/>
    <col min="2573" max="2573" width="9.42578125" style="293" bestFit="1" customWidth="1"/>
    <col min="2574" max="2574" width="15.42578125" style="293" bestFit="1" customWidth="1"/>
    <col min="2575" max="2575" width="9.42578125" style="293" bestFit="1" customWidth="1"/>
    <col min="2576" max="2811" width="9.140625" style="293"/>
    <col min="2812" max="2812" width="6.5703125" style="293" bestFit="1" customWidth="1"/>
    <col min="2813" max="2813" width="9.140625" style="293" customWidth="1"/>
    <col min="2814" max="2814" width="5.7109375" style="293" customWidth="1"/>
    <col min="2815" max="2815" width="43.5703125" style="293" customWidth="1"/>
    <col min="2816" max="2821" width="0" style="293" hidden="1" customWidth="1"/>
    <col min="2822" max="2822" width="12.7109375" style="293" bestFit="1" customWidth="1"/>
    <col min="2823" max="2824" width="16.42578125" style="293" bestFit="1" customWidth="1"/>
    <col min="2825" max="2826" width="15.42578125" style="293" bestFit="1" customWidth="1"/>
    <col min="2827" max="2827" width="11.7109375" style="293" bestFit="1" customWidth="1"/>
    <col min="2828" max="2828" width="15.42578125" style="293" bestFit="1" customWidth="1"/>
    <col min="2829" max="2829" width="9.42578125" style="293" bestFit="1" customWidth="1"/>
    <col min="2830" max="2830" width="15.42578125" style="293" bestFit="1" customWidth="1"/>
    <col min="2831" max="2831" width="9.42578125" style="293" bestFit="1" customWidth="1"/>
    <col min="2832" max="3067" width="9.140625" style="293"/>
    <col min="3068" max="3068" width="6.5703125" style="293" bestFit="1" customWidth="1"/>
    <col min="3069" max="3069" width="9.140625" style="293" customWidth="1"/>
    <col min="3070" max="3070" width="5.7109375" style="293" customWidth="1"/>
    <col min="3071" max="3071" width="43.5703125" style="293" customWidth="1"/>
    <col min="3072" max="3077" width="0" style="293" hidden="1" customWidth="1"/>
    <col min="3078" max="3078" width="12.7109375" style="293" bestFit="1" customWidth="1"/>
    <col min="3079" max="3080" width="16.42578125" style="293" bestFit="1" customWidth="1"/>
    <col min="3081" max="3082" width="15.42578125" style="293" bestFit="1" customWidth="1"/>
    <col min="3083" max="3083" width="11.7109375" style="293" bestFit="1" customWidth="1"/>
    <col min="3084" max="3084" width="15.42578125" style="293" bestFit="1" customWidth="1"/>
    <col min="3085" max="3085" width="9.42578125" style="293" bestFit="1" customWidth="1"/>
    <col min="3086" max="3086" width="15.42578125" style="293" bestFit="1" customWidth="1"/>
    <col min="3087" max="3087" width="9.42578125" style="293" bestFit="1" customWidth="1"/>
    <col min="3088" max="3323" width="9.140625" style="293"/>
    <col min="3324" max="3324" width="6.5703125" style="293" bestFit="1" customWidth="1"/>
    <col min="3325" max="3325" width="9.140625" style="293" customWidth="1"/>
    <col min="3326" max="3326" width="5.7109375" style="293" customWidth="1"/>
    <col min="3327" max="3327" width="43.5703125" style="293" customWidth="1"/>
    <col min="3328" max="3333" width="0" style="293" hidden="1" customWidth="1"/>
    <col min="3334" max="3334" width="12.7109375" style="293" bestFit="1" customWidth="1"/>
    <col min="3335" max="3336" width="16.42578125" style="293" bestFit="1" customWidth="1"/>
    <col min="3337" max="3338" width="15.42578125" style="293" bestFit="1" customWidth="1"/>
    <col min="3339" max="3339" width="11.7109375" style="293" bestFit="1" customWidth="1"/>
    <col min="3340" max="3340" width="15.42578125" style="293" bestFit="1" customWidth="1"/>
    <col min="3341" max="3341" width="9.42578125" style="293" bestFit="1" customWidth="1"/>
    <col min="3342" max="3342" width="15.42578125" style="293" bestFit="1" customWidth="1"/>
    <col min="3343" max="3343" width="9.42578125" style="293" bestFit="1" customWidth="1"/>
    <col min="3344" max="3579" width="9.140625" style="293"/>
    <col min="3580" max="3580" width="6.5703125" style="293" bestFit="1" customWidth="1"/>
    <col min="3581" max="3581" width="9.140625" style="293" customWidth="1"/>
    <col min="3582" max="3582" width="5.7109375" style="293" customWidth="1"/>
    <col min="3583" max="3583" width="43.5703125" style="293" customWidth="1"/>
    <col min="3584" max="3589" width="0" style="293" hidden="1" customWidth="1"/>
    <col min="3590" max="3590" width="12.7109375" style="293" bestFit="1" customWidth="1"/>
    <col min="3591" max="3592" width="16.42578125" style="293" bestFit="1" customWidth="1"/>
    <col min="3593" max="3594" width="15.42578125" style="293" bestFit="1" customWidth="1"/>
    <col min="3595" max="3595" width="11.7109375" style="293" bestFit="1" customWidth="1"/>
    <col min="3596" max="3596" width="15.42578125" style="293" bestFit="1" customWidth="1"/>
    <col min="3597" max="3597" width="9.42578125" style="293" bestFit="1" customWidth="1"/>
    <col min="3598" max="3598" width="15.42578125" style="293" bestFit="1" customWidth="1"/>
    <col min="3599" max="3599" width="9.42578125" style="293" bestFit="1" customWidth="1"/>
    <col min="3600" max="3835" width="9.140625" style="293"/>
    <col min="3836" max="3836" width="6.5703125" style="293" bestFit="1" customWidth="1"/>
    <col min="3837" max="3837" width="9.140625" style="293" customWidth="1"/>
    <col min="3838" max="3838" width="5.7109375" style="293" customWidth="1"/>
    <col min="3839" max="3839" width="43.5703125" style="293" customWidth="1"/>
    <col min="3840" max="3845" width="0" style="293" hidden="1" customWidth="1"/>
    <col min="3846" max="3846" width="12.7109375" style="293" bestFit="1" customWidth="1"/>
    <col min="3847" max="3848" width="16.42578125" style="293" bestFit="1" customWidth="1"/>
    <col min="3849" max="3850" width="15.42578125" style="293" bestFit="1" customWidth="1"/>
    <col min="3851" max="3851" width="11.7109375" style="293" bestFit="1" customWidth="1"/>
    <col min="3852" max="3852" width="15.42578125" style="293" bestFit="1" customWidth="1"/>
    <col min="3853" max="3853" width="9.42578125" style="293" bestFit="1" customWidth="1"/>
    <col min="3854" max="3854" width="15.42578125" style="293" bestFit="1" customWidth="1"/>
    <col min="3855" max="3855" width="9.42578125" style="293" bestFit="1" customWidth="1"/>
    <col min="3856" max="4091" width="9.140625" style="293"/>
    <col min="4092" max="4092" width="6.5703125" style="293" bestFit="1" customWidth="1"/>
    <col min="4093" max="4093" width="9.140625" style="293" customWidth="1"/>
    <col min="4094" max="4094" width="5.7109375" style="293" customWidth="1"/>
    <col min="4095" max="4095" width="43.5703125" style="293" customWidth="1"/>
    <col min="4096" max="4101" width="0" style="293" hidden="1" customWidth="1"/>
    <col min="4102" max="4102" width="12.7109375" style="293" bestFit="1" customWidth="1"/>
    <col min="4103" max="4104" width="16.42578125" style="293" bestFit="1" customWidth="1"/>
    <col min="4105" max="4106" width="15.42578125" style="293" bestFit="1" customWidth="1"/>
    <col min="4107" max="4107" width="11.7109375" style="293" bestFit="1" customWidth="1"/>
    <col min="4108" max="4108" width="15.42578125" style="293" bestFit="1" customWidth="1"/>
    <col min="4109" max="4109" width="9.42578125" style="293" bestFit="1" customWidth="1"/>
    <col min="4110" max="4110" width="15.42578125" style="293" bestFit="1" customWidth="1"/>
    <col min="4111" max="4111" width="9.42578125" style="293" bestFit="1" customWidth="1"/>
    <col min="4112" max="4347" width="9.140625" style="293"/>
    <col min="4348" max="4348" width="6.5703125" style="293" bestFit="1" customWidth="1"/>
    <col min="4349" max="4349" width="9.140625" style="293" customWidth="1"/>
    <col min="4350" max="4350" width="5.7109375" style="293" customWidth="1"/>
    <col min="4351" max="4351" width="43.5703125" style="293" customWidth="1"/>
    <col min="4352" max="4357" width="0" style="293" hidden="1" customWidth="1"/>
    <col min="4358" max="4358" width="12.7109375" style="293" bestFit="1" customWidth="1"/>
    <col min="4359" max="4360" width="16.42578125" style="293" bestFit="1" customWidth="1"/>
    <col min="4361" max="4362" width="15.42578125" style="293" bestFit="1" customWidth="1"/>
    <col min="4363" max="4363" width="11.7109375" style="293" bestFit="1" customWidth="1"/>
    <col min="4364" max="4364" width="15.42578125" style="293" bestFit="1" customWidth="1"/>
    <col min="4365" max="4365" width="9.42578125" style="293" bestFit="1" customWidth="1"/>
    <col min="4366" max="4366" width="15.42578125" style="293" bestFit="1" customWidth="1"/>
    <col min="4367" max="4367" width="9.42578125" style="293" bestFit="1" customWidth="1"/>
    <col min="4368" max="4603" width="9.140625" style="293"/>
    <col min="4604" max="4604" width="6.5703125" style="293" bestFit="1" customWidth="1"/>
    <col min="4605" max="4605" width="9.140625" style="293" customWidth="1"/>
    <col min="4606" max="4606" width="5.7109375" style="293" customWidth="1"/>
    <col min="4607" max="4607" width="43.5703125" style="293" customWidth="1"/>
    <col min="4608" max="4613" width="0" style="293" hidden="1" customWidth="1"/>
    <col min="4614" max="4614" width="12.7109375" style="293" bestFit="1" customWidth="1"/>
    <col min="4615" max="4616" width="16.42578125" style="293" bestFit="1" customWidth="1"/>
    <col min="4617" max="4618" width="15.42578125" style="293" bestFit="1" customWidth="1"/>
    <col min="4619" max="4619" width="11.7109375" style="293" bestFit="1" customWidth="1"/>
    <col min="4620" max="4620" width="15.42578125" style="293" bestFit="1" customWidth="1"/>
    <col min="4621" max="4621" width="9.42578125" style="293" bestFit="1" customWidth="1"/>
    <col min="4622" max="4622" width="15.42578125" style="293" bestFit="1" customWidth="1"/>
    <col min="4623" max="4623" width="9.42578125" style="293" bestFit="1" customWidth="1"/>
    <col min="4624" max="4859" width="9.140625" style="293"/>
    <col min="4860" max="4860" width="6.5703125" style="293" bestFit="1" customWidth="1"/>
    <col min="4861" max="4861" width="9.140625" style="293" customWidth="1"/>
    <col min="4862" max="4862" width="5.7109375" style="293" customWidth="1"/>
    <col min="4863" max="4863" width="43.5703125" style="293" customWidth="1"/>
    <col min="4864" max="4869" width="0" style="293" hidden="1" customWidth="1"/>
    <col min="4870" max="4870" width="12.7109375" style="293" bestFit="1" customWidth="1"/>
    <col min="4871" max="4872" width="16.42578125" style="293" bestFit="1" customWidth="1"/>
    <col min="4873" max="4874" width="15.42578125" style="293" bestFit="1" customWidth="1"/>
    <col min="4875" max="4875" width="11.7109375" style="293" bestFit="1" customWidth="1"/>
    <col min="4876" max="4876" width="15.42578125" style="293" bestFit="1" customWidth="1"/>
    <col min="4877" max="4877" width="9.42578125" style="293" bestFit="1" customWidth="1"/>
    <col min="4878" max="4878" width="15.42578125" style="293" bestFit="1" customWidth="1"/>
    <col min="4879" max="4879" width="9.42578125" style="293" bestFit="1" customWidth="1"/>
    <col min="4880" max="5115" width="9.140625" style="293"/>
    <col min="5116" max="5116" width="6.5703125" style="293" bestFit="1" customWidth="1"/>
    <col min="5117" max="5117" width="9.140625" style="293" customWidth="1"/>
    <col min="5118" max="5118" width="5.7109375" style="293" customWidth="1"/>
    <col min="5119" max="5119" width="43.5703125" style="293" customWidth="1"/>
    <col min="5120" max="5125" width="0" style="293" hidden="1" customWidth="1"/>
    <col min="5126" max="5126" width="12.7109375" style="293" bestFit="1" customWidth="1"/>
    <col min="5127" max="5128" width="16.42578125" style="293" bestFit="1" customWidth="1"/>
    <col min="5129" max="5130" width="15.42578125" style="293" bestFit="1" customWidth="1"/>
    <col min="5131" max="5131" width="11.7109375" style="293" bestFit="1" customWidth="1"/>
    <col min="5132" max="5132" width="15.42578125" style="293" bestFit="1" customWidth="1"/>
    <col min="5133" max="5133" width="9.42578125" style="293" bestFit="1" customWidth="1"/>
    <col min="5134" max="5134" width="15.42578125" style="293" bestFit="1" customWidth="1"/>
    <col min="5135" max="5135" width="9.42578125" style="293" bestFit="1" customWidth="1"/>
    <col min="5136" max="5371" width="9.140625" style="293"/>
    <col min="5372" max="5372" width="6.5703125" style="293" bestFit="1" customWidth="1"/>
    <col min="5373" max="5373" width="9.140625" style="293" customWidth="1"/>
    <col min="5374" max="5374" width="5.7109375" style="293" customWidth="1"/>
    <col min="5375" max="5375" width="43.5703125" style="293" customWidth="1"/>
    <col min="5376" max="5381" width="0" style="293" hidden="1" customWidth="1"/>
    <col min="5382" max="5382" width="12.7109375" style="293" bestFit="1" customWidth="1"/>
    <col min="5383" max="5384" width="16.42578125" style="293" bestFit="1" customWidth="1"/>
    <col min="5385" max="5386" width="15.42578125" style="293" bestFit="1" customWidth="1"/>
    <col min="5387" max="5387" width="11.7109375" style="293" bestFit="1" customWidth="1"/>
    <col min="5388" max="5388" width="15.42578125" style="293" bestFit="1" customWidth="1"/>
    <col min="5389" max="5389" width="9.42578125" style="293" bestFit="1" customWidth="1"/>
    <col min="5390" max="5390" width="15.42578125" style="293" bestFit="1" customWidth="1"/>
    <col min="5391" max="5391" width="9.42578125" style="293" bestFit="1" customWidth="1"/>
    <col min="5392" max="5627" width="9.140625" style="293"/>
    <col min="5628" max="5628" width="6.5703125" style="293" bestFit="1" customWidth="1"/>
    <col min="5629" max="5629" width="9.140625" style="293" customWidth="1"/>
    <col min="5630" max="5630" width="5.7109375" style="293" customWidth="1"/>
    <col min="5631" max="5631" width="43.5703125" style="293" customWidth="1"/>
    <col min="5632" max="5637" width="0" style="293" hidden="1" customWidth="1"/>
    <col min="5638" max="5638" width="12.7109375" style="293" bestFit="1" customWidth="1"/>
    <col min="5639" max="5640" width="16.42578125" style="293" bestFit="1" customWidth="1"/>
    <col min="5641" max="5642" width="15.42578125" style="293" bestFit="1" customWidth="1"/>
    <col min="5643" max="5643" width="11.7109375" style="293" bestFit="1" customWidth="1"/>
    <col min="5644" max="5644" width="15.42578125" style="293" bestFit="1" customWidth="1"/>
    <col min="5645" max="5645" width="9.42578125" style="293" bestFit="1" customWidth="1"/>
    <col min="5646" max="5646" width="15.42578125" style="293" bestFit="1" customWidth="1"/>
    <col min="5647" max="5647" width="9.42578125" style="293" bestFit="1" customWidth="1"/>
    <col min="5648" max="5883" width="9.140625" style="293"/>
    <col min="5884" max="5884" width="6.5703125" style="293" bestFit="1" customWidth="1"/>
    <col min="5885" max="5885" width="9.140625" style="293" customWidth="1"/>
    <col min="5886" max="5886" width="5.7109375" style="293" customWidth="1"/>
    <col min="5887" max="5887" width="43.5703125" style="293" customWidth="1"/>
    <col min="5888" max="5893" width="0" style="293" hidden="1" customWidth="1"/>
    <col min="5894" max="5894" width="12.7109375" style="293" bestFit="1" customWidth="1"/>
    <col min="5895" max="5896" width="16.42578125" style="293" bestFit="1" customWidth="1"/>
    <col min="5897" max="5898" width="15.42578125" style="293" bestFit="1" customWidth="1"/>
    <col min="5899" max="5899" width="11.7109375" style="293" bestFit="1" customWidth="1"/>
    <col min="5900" max="5900" width="15.42578125" style="293" bestFit="1" customWidth="1"/>
    <col min="5901" max="5901" width="9.42578125" style="293" bestFit="1" customWidth="1"/>
    <col min="5902" max="5902" width="15.42578125" style="293" bestFit="1" customWidth="1"/>
    <col min="5903" max="5903" width="9.42578125" style="293" bestFit="1" customWidth="1"/>
    <col min="5904" max="6139" width="9.140625" style="293"/>
    <col min="6140" max="6140" width="6.5703125" style="293" bestFit="1" customWidth="1"/>
    <col min="6141" max="6141" width="9.140625" style="293" customWidth="1"/>
    <col min="6142" max="6142" width="5.7109375" style="293" customWidth="1"/>
    <col min="6143" max="6143" width="43.5703125" style="293" customWidth="1"/>
    <col min="6144" max="6149" width="0" style="293" hidden="1" customWidth="1"/>
    <col min="6150" max="6150" width="12.7109375" style="293" bestFit="1" customWidth="1"/>
    <col min="6151" max="6152" width="16.42578125" style="293" bestFit="1" customWidth="1"/>
    <col min="6153" max="6154" width="15.42578125" style="293" bestFit="1" customWidth="1"/>
    <col min="6155" max="6155" width="11.7109375" style="293" bestFit="1" customWidth="1"/>
    <col min="6156" max="6156" width="15.42578125" style="293" bestFit="1" customWidth="1"/>
    <col min="6157" max="6157" width="9.42578125" style="293" bestFit="1" customWidth="1"/>
    <col min="6158" max="6158" width="15.42578125" style="293" bestFit="1" customWidth="1"/>
    <col min="6159" max="6159" width="9.42578125" style="293" bestFit="1" customWidth="1"/>
    <col min="6160" max="6395" width="9.140625" style="293"/>
    <col min="6396" max="6396" width="6.5703125" style="293" bestFit="1" customWidth="1"/>
    <col min="6397" max="6397" width="9.140625" style="293" customWidth="1"/>
    <col min="6398" max="6398" width="5.7109375" style="293" customWidth="1"/>
    <col min="6399" max="6399" width="43.5703125" style="293" customWidth="1"/>
    <col min="6400" max="6405" width="0" style="293" hidden="1" customWidth="1"/>
    <col min="6406" max="6406" width="12.7109375" style="293" bestFit="1" customWidth="1"/>
    <col min="6407" max="6408" width="16.42578125" style="293" bestFit="1" customWidth="1"/>
    <col min="6409" max="6410" width="15.42578125" style="293" bestFit="1" customWidth="1"/>
    <col min="6411" max="6411" width="11.7109375" style="293" bestFit="1" customWidth="1"/>
    <col min="6412" max="6412" width="15.42578125" style="293" bestFit="1" customWidth="1"/>
    <col min="6413" max="6413" width="9.42578125" style="293" bestFit="1" customWidth="1"/>
    <col min="6414" max="6414" width="15.42578125" style="293" bestFit="1" customWidth="1"/>
    <col min="6415" max="6415" width="9.42578125" style="293" bestFit="1" customWidth="1"/>
    <col min="6416" max="6651" width="9.140625" style="293"/>
    <col min="6652" max="6652" width="6.5703125" style="293" bestFit="1" customWidth="1"/>
    <col min="6653" max="6653" width="9.140625" style="293" customWidth="1"/>
    <col min="6654" max="6654" width="5.7109375" style="293" customWidth="1"/>
    <col min="6655" max="6655" width="43.5703125" style="293" customWidth="1"/>
    <col min="6656" max="6661" width="0" style="293" hidden="1" customWidth="1"/>
    <col min="6662" max="6662" width="12.7109375" style="293" bestFit="1" customWidth="1"/>
    <col min="6663" max="6664" width="16.42578125" style="293" bestFit="1" customWidth="1"/>
    <col min="6665" max="6666" width="15.42578125" style="293" bestFit="1" customWidth="1"/>
    <col min="6667" max="6667" width="11.7109375" style="293" bestFit="1" customWidth="1"/>
    <col min="6668" max="6668" width="15.42578125" style="293" bestFit="1" customWidth="1"/>
    <col min="6669" max="6669" width="9.42578125" style="293" bestFit="1" customWidth="1"/>
    <col min="6670" max="6670" width="15.42578125" style="293" bestFit="1" customWidth="1"/>
    <col min="6671" max="6671" width="9.42578125" style="293" bestFit="1" customWidth="1"/>
    <col min="6672" max="6907" width="9.140625" style="293"/>
    <col min="6908" max="6908" width="6.5703125" style="293" bestFit="1" customWidth="1"/>
    <col min="6909" max="6909" width="9.140625" style="293" customWidth="1"/>
    <col min="6910" max="6910" width="5.7109375" style="293" customWidth="1"/>
    <col min="6911" max="6911" width="43.5703125" style="293" customWidth="1"/>
    <col min="6912" max="6917" width="0" style="293" hidden="1" customWidth="1"/>
    <col min="6918" max="6918" width="12.7109375" style="293" bestFit="1" customWidth="1"/>
    <col min="6919" max="6920" width="16.42578125" style="293" bestFit="1" customWidth="1"/>
    <col min="6921" max="6922" width="15.42578125" style="293" bestFit="1" customWidth="1"/>
    <col min="6923" max="6923" width="11.7109375" style="293" bestFit="1" customWidth="1"/>
    <col min="6924" max="6924" width="15.42578125" style="293" bestFit="1" customWidth="1"/>
    <col min="6925" max="6925" width="9.42578125" style="293" bestFit="1" customWidth="1"/>
    <col min="6926" max="6926" width="15.42578125" style="293" bestFit="1" customWidth="1"/>
    <col min="6927" max="6927" width="9.42578125" style="293" bestFit="1" customWidth="1"/>
    <col min="6928" max="7163" width="9.140625" style="293"/>
    <col min="7164" max="7164" width="6.5703125" style="293" bestFit="1" customWidth="1"/>
    <col min="7165" max="7165" width="9.140625" style="293" customWidth="1"/>
    <col min="7166" max="7166" width="5.7109375" style="293" customWidth="1"/>
    <col min="7167" max="7167" width="43.5703125" style="293" customWidth="1"/>
    <col min="7168" max="7173" width="0" style="293" hidden="1" customWidth="1"/>
    <col min="7174" max="7174" width="12.7109375" style="293" bestFit="1" customWidth="1"/>
    <col min="7175" max="7176" width="16.42578125" style="293" bestFit="1" customWidth="1"/>
    <col min="7177" max="7178" width="15.42578125" style="293" bestFit="1" customWidth="1"/>
    <col min="7179" max="7179" width="11.7109375" style="293" bestFit="1" customWidth="1"/>
    <col min="7180" max="7180" width="15.42578125" style="293" bestFit="1" customWidth="1"/>
    <col min="7181" max="7181" width="9.42578125" style="293" bestFit="1" customWidth="1"/>
    <col min="7182" max="7182" width="15.42578125" style="293" bestFit="1" customWidth="1"/>
    <col min="7183" max="7183" width="9.42578125" style="293" bestFit="1" customWidth="1"/>
    <col min="7184" max="7419" width="9.140625" style="293"/>
    <col min="7420" max="7420" width="6.5703125" style="293" bestFit="1" customWidth="1"/>
    <col min="7421" max="7421" width="9.140625" style="293" customWidth="1"/>
    <col min="7422" max="7422" width="5.7109375" style="293" customWidth="1"/>
    <col min="7423" max="7423" width="43.5703125" style="293" customWidth="1"/>
    <col min="7424" max="7429" width="0" style="293" hidden="1" customWidth="1"/>
    <col min="7430" max="7430" width="12.7109375" style="293" bestFit="1" customWidth="1"/>
    <col min="7431" max="7432" width="16.42578125" style="293" bestFit="1" customWidth="1"/>
    <col min="7433" max="7434" width="15.42578125" style="293" bestFit="1" customWidth="1"/>
    <col min="7435" max="7435" width="11.7109375" style="293" bestFit="1" customWidth="1"/>
    <col min="7436" max="7436" width="15.42578125" style="293" bestFit="1" customWidth="1"/>
    <col min="7437" max="7437" width="9.42578125" style="293" bestFit="1" customWidth="1"/>
    <col min="7438" max="7438" width="15.42578125" style="293" bestFit="1" customWidth="1"/>
    <col min="7439" max="7439" width="9.42578125" style="293" bestFit="1" customWidth="1"/>
    <col min="7440" max="7675" width="9.140625" style="293"/>
    <col min="7676" max="7676" width="6.5703125" style="293" bestFit="1" customWidth="1"/>
    <col min="7677" max="7677" width="9.140625" style="293" customWidth="1"/>
    <col min="7678" max="7678" width="5.7109375" style="293" customWidth="1"/>
    <col min="7679" max="7679" width="43.5703125" style="293" customWidth="1"/>
    <col min="7680" max="7685" width="0" style="293" hidden="1" customWidth="1"/>
    <col min="7686" max="7686" width="12.7109375" style="293" bestFit="1" customWidth="1"/>
    <col min="7687" max="7688" width="16.42578125" style="293" bestFit="1" customWidth="1"/>
    <col min="7689" max="7690" width="15.42578125" style="293" bestFit="1" customWidth="1"/>
    <col min="7691" max="7691" width="11.7109375" style="293" bestFit="1" customWidth="1"/>
    <col min="7692" max="7692" width="15.42578125" style="293" bestFit="1" customWidth="1"/>
    <col min="7693" max="7693" width="9.42578125" style="293" bestFit="1" customWidth="1"/>
    <col min="7694" max="7694" width="15.42578125" style="293" bestFit="1" customWidth="1"/>
    <col min="7695" max="7695" width="9.42578125" style="293" bestFit="1" customWidth="1"/>
    <col min="7696" max="7931" width="9.140625" style="293"/>
    <col min="7932" max="7932" width="6.5703125" style="293" bestFit="1" customWidth="1"/>
    <col min="7933" max="7933" width="9.140625" style="293" customWidth="1"/>
    <col min="7934" max="7934" width="5.7109375" style="293" customWidth="1"/>
    <col min="7935" max="7935" width="43.5703125" style="293" customWidth="1"/>
    <col min="7936" max="7941" width="0" style="293" hidden="1" customWidth="1"/>
    <col min="7942" max="7942" width="12.7109375" style="293" bestFit="1" customWidth="1"/>
    <col min="7943" max="7944" width="16.42578125" style="293" bestFit="1" customWidth="1"/>
    <col min="7945" max="7946" width="15.42578125" style="293" bestFit="1" customWidth="1"/>
    <col min="7947" max="7947" width="11.7109375" style="293" bestFit="1" customWidth="1"/>
    <col min="7948" max="7948" width="15.42578125" style="293" bestFit="1" customWidth="1"/>
    <col min="7949" max="7949" width="9.42578125" style="293" bestFit="1" customWidth="1"/>
    <col min="7950" max="7950" width="15.42578125" style="293" bestFit="1" customWidth="1"/>
    <col min="7951" max="7951" width="9.42578125" style="293" bestFit="1" customWidth="1"/>
    <col min="7952" max="8187" width="9.140625" style="293"/>
    <col min="8188" max="8188" width="6.5703125" style="293" bestFit="1" customWidth="1"/>
    <col min="8189" max="8189" width="9.140625" style="293" customWidth="1"/>
    <col min="8190" max="8190" width="5.7109375" style="293" customWidth="1"/>
    <col min="8191" max="8191" width="43.5703125" style="293" customWidth="1"/>
    <col min="8192" max="8197" width="0" style="293" hidden="1" customWidth="1"/>
    <col min="8198" max="8198" width="12.7109375" style="293" bestFit="1" customWidth="1"/>
    <col min="8199" max="8200" width="16.42578125" style="293" bestFit="1" customWidth="1"/>
    <col min="8201" max="8202" width="15.42578125" style="293" bestFit="1" customWidth="1"/>
    <col min="8203" max="8203" width="11.7109375" style="293" bestFit="1" customWidth="1"/>
    <col min="8204" max="8204" width="15.42578125" style="293" bestFit="1" customWidth="1"/>
    <col min="8205" max="8205" width="9.42578125" style="293" bestFit="1" customWidth="1"/>
    <col min="8206" max="8206" width="15.42578125" style="293" bestFit="1" customWidth="1"/>
    <col min="8207" max="8207" width="9.42578125" style="293" bestFit="1" customWidth="1"/>
    <col min="8208" max="8443" width="9.140625" style="293"/>
    <col min="8444" max="8444" width="6.5703125" style="293" bestFit="1" customWidth="1"/>
    <col min="8445" max="8445" width="9.140625" style="293" customWidth="1"/>
    <col min="8446" max="8446" width="5.7109375" style="293" customWidth="1"/>
    <col min="8447" max="8447" width="43.5703125" style="293" customWidth="1"/>
    <col min="8448" max="8453" width="0" style="293" hidden="1" customWidth="1"/>
    <col min="8454" max="8454" width="12.7109375" style="293" bestFit="1" customWidth="1"/>
    <col min="8455" max="8456" width="16.42578125" style="293" bestFit="1" customWidth="1"/>
    <col min="8457" max="8458" width="15.42578125" style="293" bestFit="1" customWidth="1"/>
    <col min="8459" max="8459" width="11.7109375" style="293" bestFit="1" customWidth="1"/>
    <col min="8460" max="8460" width="15.42578125" style="293" bestFit="1" customWidth="1"/>
    <col min="8461" max="8461" width="9.42578125" style="293" bestFit="1" customWidth="1"/>
    <col min="8462" max="8462" width="15.42578125" style="293" bestFit="1" customWidth="1"/>
    <col min="8463" max="8463" width="9.42578125" style="293" bestFit="1" customWidth="1"/>
    <col min="8464" max="8699" width="9.140625" style="293"/>
    <col min="8700" max="8700" width="6.5703125" style="293" bestFit="1" customWidth="1"/>
    <col min="8701" max="8701" width="9.140625" style="293" customWidth="1"/>
    <col min="8702" max="8702" width="5.7109375" style="293" customWidth="1"/>
    <col min="8703" max="8703" width="43.5703125" style="293" customWidth="1"/>
    <col min="8704" max="8709" width="0" style="293" hidden="1" customWidth="1"/>
    <col min="8710" max="8710" width="12.7109375" style="293" bestFit="1" customWidth="1"/>
    <col min="8711" max="8712" width="16.42578125" style="293" bestFit="1" customWidth="1"/>
    <col min="8713" max="8714" width="15.42578125" style="293" bestFit="1" customWidth="1"/>
    <col min="8715" max="8715" width="11.7109375" style="293" bestFit="1" customWidth="1"/>
    <col min="8716" max="8716" width="15.42578125" style="293" bestFit="1" customWidth="1"/>
    <col min="8717" max="8717" width="9.42578125" style="293" bestFit="1" customWidth="1"/>
    <col min="8718" max="8718" width="15.42578125" style="293" bestFit="1" customWidth="1"/>
    <col min="8719" max="8719" width="9.42578125" style="293" bestFit="1" customWidth="1"/>
    <col min="8720" max="8955" width="9.140625" style="293"/>
    <col min="8956" max="8956" width="6.5703125" style="293" bestFit="1" customWidth="1"/>
    <col min="8957" max="8957" width="9.140625" style="293" customWidth="1"/>
    <col min="8958" max="8958" width="5.7109375" style="293" customWidth="1"/>
    <col min="8959" max="8959" width="43.5703125" style="293" customWidth="1"/>
    <col min="8960" max="8965" width="0" style="293" hidden="1" customWidth="1"/>
    <col min="8966" max="8966" width="12.7109375" style="293" bestFit="1" customWidth="1"/>
    <col min="8967" max="8968" width="16.42578125" style="293" bestFit="1" customWidth="1"/>
    <col min="8969" max="8970" width="15.42578125" style="293" bestFit="1" customWidth="1"/>
    <col min="8971" max="8971" width="11.7109375" style="293" bestFit="1" customWidth="1"/>
    <col min="8972" max="8972" width="15.42578125" style="293" bestFit="1" customWidth="1"/>
    <col min="8973" max="8973" width="9.42578125" style="293" bestFit="1" customWidth="1"/>
    <col min="8974" max="8974" width="15.42578125" style="293" bestFit="1" customWidth="1"/>
    <col min="8975" max="8975" width="9.42578125" style="293" bestFit="1" customWidth="1"/>
    <col min="8976" max="9211" width="9.140625" style="293"/>
    <col min="9212" max="9212" width="6.5703125" style="293" bestFit="1" customWidth="1"/>
    <col min="9213" max="9213" width="9.140625" style="293" customWidth="1"/>
    <col min="9214" max="9214" width="5.7109375" style="293" customWidth="1"/>
    <col min="9215" max="9215" width="43.5703125" style="293" customWidth="1"/>
    <col min="9216" max="9221" width="0" style="293" hidden="1" customWidth="1"/>
    <col min="9222" max="9222" width="12.7109375" style="293" bestFit="1" customWidth="1"/>
    <col min="9223" max="9224" width="16.42578125" style="293" bestFit="1" customWidth="1"/>
    <col min="9225" max="9226" width="15.42578125" style="293" bestFit="1" customWidth="1"/>
    <col min="9227" max="9227" width="11.7109375" style="293" bestFit="1" customWidth="1"/>
    <col min="9228" max="9228" width="15.42578125" style="293" bestFit="1" customWidth="1"/>
    <col min="9229" max="9229" width="9.42578125" style="293" bestFit="1" customWidth="1"/>
    <col min="9230" max="9230" width="15.42578125" style="293" bestFit="1" customWidth="1"/>
    <col min="9231" max="9231" width="9.42578125" style="293" bestFit="1" customWidth="1"/>
    <col min="9232" max="9467" width="9.140625" style="293"/>
    <col min="9468" max="9468" width="6.5703125" style="293" bestFit="1" customWidth="1"/>
    <col min="9469" max="9469" width="9.140625" style="293" customWidth="1"/>
    <col min="9470" max="9470" width="5.7109375" style="293" customWidth="1"/>
    <col min="9471" max="9471" width="43.5703125" style="293" customWidth="1"/>
    <col min="9472" max="9477" width="0" style="293" hidden="1" customWidth="1"/>
    <col min="9478" max="9478" width="12.7109375" style="293" bestFit="1" customWidth="1"/>
    <col min="9479" max="9480" width="16.42578125" style="293" bestFit="1" customWidth="1"/>
    <col min="9481" max="9482" width="15.42578125" style="293" bestFit="1" customWidth="1"/>
    <col min="9483" max="9483" width="11.7109375" style="293" bestFit="1" customWidth="1"/>
    <col min="9484" max="9484" width="15.42578125" style="293" bestFit="1" customWidth="1"/>
    <col min="9485" max="9485" width="9.42578125" style="293" bestFit="1" customWidth="1"/>
    <col min="9486" max="9486" width="15.42578125" style="293" bestFit="1" customWidth="1"/>
    <col min="9487" max="9487" width="9.42578125" style="293" bestFit="1" customWidth="1"/>
    <col min="9488" max="9723" width="9.140625" style="293"/>
    <col min="9724" max="9724" width="6.5703125" style="293" bestFit="1" customWidth="1"/>
    <col min="9725" max="9725" width="9.140625" style="293" customWidth="1"/>
    <col min="9726" max="9726" width="5.7109375" style="293" customWidth="1"/>
    <col min="9727" max="9727" width="43.5703125" style="293" customWidth="1"/>
    <col min="9728" max="9733" width="0" style="293" hidden="1" customWidth="1"/>
    <col min="9734" max="9734" width="12.7109375" style="293" bestFit="1" customWidth="1"/>
    <col min="9735" max="9736" width="16.42578125" style="293" bestFit="1" customWidth="1"/>
    <col min="9737" max="9738" width="15.42578125" style="293" bestFit="1" customWidth="1"/>
    <col min="9739" max="9739" width="11.7109375" style="293" bestFit="1" customWidth="1"/>
    <col min="9740" max="9740" width="15.42578125" style="293" bestFit="1" customWidth="1"/>
    <col min="9741" max="9741" width="9.42578125" style="293" bestFit="1" customWidth="1"/>
    <col min="9742" max="9742" width="15.42578125" style="293" bestFit="1" customWidth="1"/>
    <col min="9743" max="9743" width="9.42578125" style="293" bestFit="1" customWidth="1"/>
    <col min="9744" max="9979" width="9.140625" style="293"/>
    <col min="9980" max="9980" width="6.5703125" style="293" bestFit="1" customWidth="1"/>
    <col min="9981" max="9981" width="9.140625" style="293" customWidth="1"/>
    <col min="9982" max="9982" width="5.7109375" style="293" customWidth="1"/>
    <col min="9983" max="9983" width="43.5703125" style="293" customWidth="1"/>
    <col min="9984" max="9989" width="0" style="293" hidden="1" customWidth="1"/>
    <col min="9990" max="9990" width="12.7109375" style="293" bestFit="1" customWidth="1"/>
    <col min="9991" max="9992" width="16.42578125" style="293" bestFit="1" customWidth="1"/>
    <col min="9993" max="9994" width="15.42578125" style="293" bestFit="1" customWidth="1"/>
    <col min="9995" max="9995" width="11.7109375" style="293" bestFit="1" customWidth="1"/>
    <col min="9996" max="9996" width="15.42578125" style="293" bestFit="1" customWidth="1"/>
    <col min="9997" max="9997" width="9.42578125" style="293" bestFit="1" customWidth="1"/>
    <col min="9998" max="9998" width="15.42578125" style="293" bestFit="1" customWidth="1"/>
    <col min="9999" max="9999" width="9.42578125" style="293" bestFit="1" customWidth="1"/>
    <col min="10000" max="10235" width="9.140625" style="293"/>
    <col min="10236" max="10236" width="6.5703125" style="293" bestFit="1" customWidth="1"/>
    <col min="10237" max="10237" width="9.140625" style="293" customWidth="1"/>
    <col min="10238" max="10238" width="5.7109375" style="293" customWidth="1"/>
    <col min="10239" max="10239" width="43.5703125" style="293" customWidth="1"/>
    <col min="10240" max="10245" width="0" style="293" hidden="1" customWidth="1"/>
    <col min="10246" max="10246" width="12.7109375" style="293" bestFit="1" customWidth="1"/>
    <col min="10247" max="10248" width="16.42578125" style="293" bestFit="1" customWidth="1"/>
    <col min="10249" max="10250" width="15.42578125" style="293" bestFit="1" customWidth="1"/>
    <col min="10251" max="10251" width="11.7109375" style="293" bestFit="1" customWidth="1"/>
    <col min="10252" max="10252" width="15.42578125" style="293" bestFit="1" customWidth="1"/>
    <col min="10253" max="10253" width="9.42578125" style="293" bestFit="1" customWidth="1"/>
    <col min="10254" max="10254" width="15.42578125" style="293" bestFit="1" customWidth="1"/>
    <col min="10255" max="10255" width="9.42578125" style="293" bestFit="1" customWidth="1"/>
    <col min="10256" max="10491" width="9.140625" style="293"/>
    <col min="10492" max="10492" width="6.5703125" style="293" bestFit="1" customWidth="1"/>
    <col min="10493" max="10493" width="9.140625" style="293" customWidth="1"/>
    <col min="10494" max="10494" width="5.7109375" style="293" customWidth="1"/>
    <col min="10495" max="10495" width="43.5703125" style="293" customWidth="1"/>
    <col min="10496" max="10501" width="0" style="293" hidden="1" customWidth="1"/>
    <col min="10502" max="10502" width="12.7109375" style="293" bestFit="1" customWidth="1"/>
    <col min="10503" max="10504" width="16.42578125" style="293" bestFit="1" customWidth="1"/>
    <col min="10505" max="10506" width="15.42578125" style="293" bestFit="1" customWidth="1"/>
    <col min="10507" max="10507" width="11.7109375" style="293" bestFit="1" customWidth="1"/>
    <col min="10508" max="10508" width="15.42578125" style="293" bestFit="1" customWidth="1"/>
    <col min="10509" max="10509" width="9.42578125" style="293" bestFit="1" customWidth="1"/>
    <col min="10510" max="10510" width="15.42578125" style="293" bestFit="1" customWidth="1"/>
    <col min="10511" max="10511" width="9.42578125" style="293" bestFit="1" customWidth="1"/>
    <col min="10512" max="10747" width="9.140625" style="293"/>
    <col min="10748" max="10748" width="6.5703125" style="293" bestFit="1" customWidth="1"/>
    <col min="10749" max="10749" width="9.140625" style="293" customWidth="1"/>
    <col min="10750" max="10750" width="5.7109375" style="293" customWidth="1"/>
    <col min="10751" max="10751" width="43.5703125" style="293" customWidth="1"/>
    <col min="10752" max="10757" width="0" style="293" hidden="1" customWidth="1"/>
    <col min="10758" max="10758" width="12.7109375" style="293" bestFit="1" customWidth="1"/>
    <col min="10759" max="10760" width="16.42578125" style="293" bestFit="1" customWidth="1"/>
    <col min="10761" max="10762" width="15.42578125" style="293" bestFit="1" customWidth="1"/>
    <col min="10763" max="10763" width="11.7109375" style="293" bestFit="1" customWidth="1"/>
    <col min="10764" max="10764" width="15.42578125" style="293" bestFit="1" customWidth="1"/>
    <col min="10765" max="10765" width="9.42578125" style="293" bestFit="1" customWidth="1"/>
    <col min="10766" max="10766" width="15.42578125" style="293" bestFit="1" customWidth="1"/>
    <col min="10767" max="10767" width="9.42578125" style="293" bestFit="1" customWidth="1"/>
    <col min="10768" max="11003" width="9.140625" style="293"/>
    <col min="11004" max="11004" width="6.5703125" style="293" bestFit="1" customWidth="1"/>
    <col min="11005" max="11005" width="9.140625" style="293" customWidth="1"/>
    <col min="11006" max="11006" width="5.7109375" style="293" customWidth="1"/>
    <col min="11007" max="11007" width="43.5703125" style="293" customWidth="1"/>
    <col min="11008" max="11013" width="0" style="293" hidden="1" customWidth="1"/>
    <col min="11014" max="11014" width="12.7109375" style="293" bestFit="1" customWidth="1"/>
    <col min="11015" max="11016" width="16.42578125" style="293" bestFit="1" customWidth="1"/>
    <col min="11017" max="11018" width="15.42578125" style="293" bestFit="1" customWidth="1"/>
    <col min="11019" max="11019" width="11.7109375" style="293" bestFit="1" customWidth="1"/>
    <col min="11020" max="11020" width="15.42578125" style="293" bestFit="1" customWidth="1"/>
    <col min="11021" max="11021" width="9.42578125" style="293" bestFit="1" customWidth="1"/>
    <col min="11022" max="11022" width="15.42578125" style="293" bestFit="1" customWidth="1"/>
    <col min="11023" max="11023" width="9.42578125" style="293" bestFit="1" customWidth="1"/>
    <col min="11024" max="11259" width="9.140625" style="293"/>
    <col min="11260" max="11260" width="6.5703125" style="293" bestFit="1" customWidth="1"/>
    <col min="11261" max="11261" width="9.140625" style="293" customWidth="1"/>
    <col min="11262" max="11262" width="5.7109375" style="293" customWidth="1"/>
    <col min="11263" max="11263" width="43.5703125" style="293" customWidth="1"/>
    <col min="11264" max="11269" width="0" style="293" hidden="1" customWidth="1"/>
    <col min="11270" max="11270" width="12.7109375" style="293" bestFit="1" customWidth="1"/>
    <col min="11271" max="11272" width="16.42578125" style="293" bestFit="1" customWidth="1"/>
    <col min="11273" max="11274" width="15.42578125" style="293" bestFit="1" customWidth="1"/>
    <col min="11275" max="11275" width="11.7109375" style="293" bestFit="1" customWidth="1"/>
    <col min="11276" max="11276" width="15.42578125" style="293" bestFit="1" customWidth="1"/>
    <col min="11277" max="11277" width="9.42578125" style="293" bestFit="1" customWidth="1"/>
    <col min="11278" max="11278" width="15.42578125" style="293" bestFit="1" customWidth="1"/>
    <col min="11279" max="11279" width="9.42578125" style="293" bestFit="1" customWidth="1"/>
    <col min="11280" max="11515" width="9.140625" style="293"/>
    <col min="11516" max="11516" width="6.5703125" style="293" bestFit="1" customWidth="1"/>
    <col min="11517" max="11517" width="9.140625" style="293" customWidth="1"/>
    <col min="11518" max="11518" width="5.7109375" style="293" customWidth="1"/>
    <col min="11519" max="11519" width="43.5703125" style="293" customWidth="1"/>
    <col min="11520" max="11525" width="0" style="293" hidden="1" customWidth="1"/>
    <col min="11526" max="11526" width="12.7109375" style="293" bestFit="1" customWidth="1"/>
    <col min="11527" max="11528" width="16.42578125" style="293" bestFit="1" customWidth="1"/>
    <col min="11529" max="11530" width="15.42578125" style="293" bestFit="1" customWidth="1"/>
    <col min="11531" max="11531" width="11.7109375" style="293" bestFit="1" customWidth="1"/>
    <col min="11532" max="11532" width="15.42578125" style="293" bestFit="1" customWidth="1"/>
    <col min="11533" max="11533" width="9.42578125" style="293" bestFit="1" customWidth="1"/>
    <col min="11534" max="11534" width="15.42578125" style="293" bestFit="1" customWidth="1"/>
    <col min="11535" max="11535" width="9.42578125" style="293" bestFit="1" customWidth="1"/>
    <col min="11536" max="11771" width="9.140625" style="293"/>
    <col min="11772" max="11772" width="6.5703125" style="293" bestFit="1" customWidth="1"/>
    <col min="11773" max="11773" width="9.140625" style="293" customWidth="1"/>
    <col min="11774" max="11774" width="5.7109375" style="293" customWidth="1"/>
    <col min="11775" max="11775" width="43.5703125" style="293" customWidth="1"/>
    <col min="11776" max="11781" width="0" style="293" hidden="1" customWidth="1"/>
    <col min="11782" max="11782" width="12.7109375" style="293" bestFit="1" customWidth="1"/>
    <col min="11783" max="11784" width="16.42578125" style="293" bestFit="1" customWidth="1"/>
    <col min="11785" max="11786" width="15.42578125" style="293" bestFit="1" customWidth="1"/>
    <col min="11787" max="11787" width="11.7109375" style="293" bestFit="1" customWidth="1"/>
    <col min="11788" max="11788" width="15.42578125" style="293" bestFit="1" customWidth="1"/>
    <col min="11789" max="11789" width="9.42578125" style="293" bestFit="1" customWidth="1"/>
    <col min="11790" max="11790" width="15.42578125" style="293" bestFit="1" customWidth="1"/>
    <col min="11791" max="11791" width="9.42578125" style="293" bestFit="1" customWidth="1"/>
    <col min="11792" max="12027" width="9.140625" style="293"/>
    <col min="12028" max="12028" width="6.5703125" style="293" bestFit="1" customWidth="1"/>
    <col min="12029" max="12029" width="9.140625" style="293" customWidth="1"/>
    <col min="12030" max="12030" width="5.7109375" style="293" customWidth="1"/>
    <col min="12031" max="12031" width="43.5703125" style="293" customWidth="1"/>
    <col min="12032" max="12037" width="0" style="293" hidden="1" customWidth="1"/>
    <col min="12038" max="12038" width="12.7109375" style="293" bestFit="1" customWidth="1"/>
    <col min="12039" max="12040" width="16.42578125" style="293" bestFit="1" customWidth="1"/>
    <col min="12041" max="12042" width="15.42578125" style="293" bestFit="1" customWidth="1"/>
    <col min="12043" max="12043" width="11.7109375" style="293" bestFit="1" customWidth="1"/>
    <col min="12044" max="12044" width="15.42578125" style="293" bestFit="1" customWidth="1"/>
    <col min="12045" max="12045" width="9.42578125" style="293" bestFit="1" customWidth="1"/>
    <col min="12046" max="12046" width="15.42578125" style="293" bestFit="1" customWidth="1"/>
    <col min="12047" max="12047" width="9.42578125" style="293" bestFit="1" customWidth="1"/>
    <col min="12048" max="12283" width="9.140625" style="293"/>
    <col min="12284" max="12284" width="6.5703125" style="293" bestFit="1" customWidth="1"/>
    <col min="12285" max="12285" width="9.140625" style="293" customWidth="1"/>
    <col min="12286" max="12286" width="5.7109375" style="293" customWidth="1"/>
    <col min="12287" max="12287" width="43.5703125" style="293" customWidth="1"/>
    <col min="12288" max="12293" width="0" style="293" hidden="1" customWidth="1"/>
    <col min="12294" max="12294" width="12.7109375" style="293" bestFit="1" customWidth="1"/>
    <col min="12295" max="12296" width="16.42578125" style="293" bestFit="1" customWidth="1"/>
    <col min="12297" max="12298" width="15.42578125" style="293" bestFit="1" customWidth="1"/>
    <col min="12299" max="12299" width="11.7109375" style="293" bestFit="1" customWidth="1"/>
    <col min="12300" max="12300" width="15.42578125" style="293" bestFit="1" customWidth="1"/>
    <col min="12301" max="12301" width="9.42578125" style="293" bestFit="1" customWidth="1"/>
    <col min="12302" max="12302" width="15.42578125" style="293" bestFit="1" customWidth="1"/>
    <col min="12303" max="12303" width="9.42578125" style="293" bestFit="1" customWidth="1"/>
    <col min="12304" max="12539" width="9.140625" style="293"/>
    <col min="12540" max="12540" width="6.5703125" style="293" bestFit="1" customWidth="1"/>
    <col min="12541" max="12541" width="9.140625" style="293" customWidth="1"/>
    <col min="12542" max="12542" width="5.7109375" style="293" customWidth="1"/>
    <col min="12543" max="12543" width="43.5703125" style="293" customWidth="1"/>
    <col min="12544" max="12549" width="0" style="293" hidden="1" customWidth="1"/>
    <col min="12550" max="12550" width="12.7109375" style="293" bestFit="1" customWidth="1"/>
    <col min="12551" max="12552" width="16.42578125" style="293" bestFit="1" customWidth="1"/>
    <col min="12553" max="12554" width="15.42578125" style="293" bestFit="1" customWidth="1"/>
    <col min="12555" max="12555" width="11.7109375" style="293" bestFit="1" customWidth="1"/>
    <col min="12556" max="12556" width="15.42578125" style="293" bestFit="1" customWidth="1"/>
    <col min="12557" max="12557" width="9.42578125" style="293" bestFit="1" customWidth="1"/>
    <col min="12558" max="12558" width="15.42578125" style="293" bestFit="1" customWidth="1"/>
    <col min="12559" max="12559" width="9.42578125" style="293" bestFit="1" customWidth="1"/>
    <col min="12560" max="12795" width="9.140625" style="293"/>
    <col min="12796" max="12796" width="6.5703125" style="293" bestFit="1" customWidth="1"/>
    <col min="12797" max="12797" width="9.140625" style="293" customWidth="1"/>
    <col min="12798" max="12798" width="5.7109375" style="293" customWidth="1"/>
    <col min="12799" max="12799" width="43.5703125" style="293" customWidth="1"/>
    <col min="12800" max="12805" width="0" style="293" hidden="1" customWidth="1"/>
    <col min="12806" max="12806" width="12.7109375" style="293" bestFit="1" customWidth="1"/>
    <col min="12807" max="12808" width="16.42578125" style="293" bestFit="1" customWidth="1"/>
    <col min="12809" max="12810" width="15.42578125" style="293" bestFit="1" customWidth="1"/>
    <col min="12811" max="12811" width="11.7109375" style="293" bestFit="1" customWidth="1"/>
    <col min="12812" max="12812" width="15.42578125" style="293" bestFit="1" customWidth="1"/>
    <col min="12813" max="12813" width="9.42578125" style="293" bestFit="1" customWidth="1"/>
    <col min="12814" max="12814" width="15.42578125" style="293" bestFit="1" customWidth="1"/>
    <col min="12815" max="12815" width="9.42578125" style="293" bestFit="1" customWidth="1"/>
    <col min="12816" max="13051" width="9.140625" style="293"/>
    <col min="13052" max="13052" width="6.5703125" style="293" bestFit="1" customWidth="1"/>
    <col min="13053" max="13053" width="9.140625" style="293" customWidth="1"/>
    <col min="13054" max="13054" width="5.7109375" style="293" customWidth="1"/>
    <col min="13055" max="13055" width="43.5703125" style="293" customWidth="1"/>
    <col min="13056" max="13061" width="0" style="293" hidden="1" customWidth="1"/>
    <col min="13062" max="13062" width="12.7109375" style="293" bestFit="1" customWidth="1"/>
    <col min="13063" max="13064" width="16.42578125" style="293" bestFit="1" customWidth="1"/>
    <col min="13065" max="13066" width="15.42578125" style="293" bestFit="1" customWidth="1"/>
    <col min="13067" max="13067" width="11.7109375" style="293" bestFit="1" customWidth="1"/>
    <col min="13068" max="13068" width="15.42578125" style="293" bestFit="1" customWidth="1"/>
    <col min="13069" max="13069" width="9.42578125" style="293" bestFit="1" customWidth="1"/>
    <col min="13070" max="13070" width="15.42578125" style="293" bestFit="1" customWidth="1"/>
    <col min="13071" max="13071" width="9.42578125" style="293" bestFit="1" customWidth="1"/>
    <col min="13072" max="13307" width="9.140625" style="293"/>
    <col min="13308" max="13308" width="6.5703125" style="293" bestFit="1" customWidth="1"/>
    <col min="13309" max="13309" width="9.140625" style="293" customWidth="1"/>
    <col min="13310" max="13310" width="5.7109375" style="293" customWidth="1"/>
    <col min="13311" max="13311" width="43.5703125" style="293" customWidth="1"/>
    <col min="13312" max="13317" width="0" style="293" hidden="1" customWidth="1"/>
    <col min="13318" max="13318" width="12.7109375" style="293" bestFit="1" customWidth="1"/>
    <col min="13319" max="13320" width="16.42578125" style="293" bestFit="1" customWidth="1"/>
    <col min="13321" max="13322" width="15.42578125" style="293" bestFit="1" customWidth="1"/>
    <col min="13323" max="13323" width="11.7109375" style="293" bestFit="1" customWidth="1"/>
    <col min="13324" max="13324" width="15.42578125" style="293" bestFit="1" customWidth="1"/>
    <col min="13325" max="13325" width="9.42578125" style="293" bestFit="1" customWidth="1"/>
    <col min="13326" max="13326" width="15.42578125" style="293" bestFit="1" customWidth="1"/>
    <col min="13327" max="13327" width="9.42578125" style="293" bestFit="1" customWidth="1"/>
    <col min="13328" max="13563" width="9.140625" style="293"/>
    <col min="13564" max="13564" width="6.5703125" style="293" bestFit="1" customWidth="1"/>
    <col min="13565" max="13565" width="9.140625" style="293" customWidth="1"/>
    <col min="13566" max="13566" width="5.7109375" style="293" customWidth="1"/>
    <col min="13567" max="13567" width="43.5703125" style="293" customWidth="1"/>
    <col min="13568" max="13573" width="0" style="293" hidden="1" customWidth="1"/>
    <col min="13574" max="13574" width="12.7109375" style="293" bestFit="1" customWidth="1"/>
    <col min="13575" max="13576" width="16.42578125" style="293" bestFit="1" customWidth="1"/>
    <col min="13577" max="13578" width="15.42578125" style="293" bestFit="1" customWidth="1"/>
    <col min="13579" max="13579" width="11.7109375" style="293" bestFit="1" customWidth="1"/>
    <col min="13580" max="13580" width="15.42578125" style="293" bestFit="1" customWidth="1"/>
    <col min="13581" max="13581" width="9.42578125" style="293" bestFit="1" customWidth="1"/>
    <col min="13582" max="13582" width="15.42578125" style="293" bestFit="1" customWidth="1"/>
    <col min="13583" max="13583" width="9.42578125" style="293" bestFit="1" customWidth="1"/>
    <col min="13584" max="13819" width="9.140625" style="293"/>
    <col min="13820" max="13820" width="6.5703125" style="293" bestFit="1" customWidth="1"/>
    <col min="13821" max="13821" width="9.140625" style="293" customWidth="1"/>
    <col min="13822" max="13822" width="5.7109375" style="293" customWidth="1"/>
    <col min="13823" max="13823" width="43.5703125" style="293" customWidth="1"/>
    <col min="13824" max="13829" width="0" style="293" hidden="1" customWidth="1"/>
    <col min="13830" max="13830" width="12.7109375" style="293" bestFit="1" customWidth="1"/>
    <col min="13831" max="13832" width="16.42578125" style="293" bestFit="1" customWidth="1"/>
    <col min="13833" max="13834" width="15.42578125" style="293" bestFit="1" customWidth="1"/>
    <col min="13835" max="13835" width="11.7109375" style="293" bestFit="1" customWidth="1"/>
    <col min="13836" max="13836" width="15.42578125" style="293" bestFit="1" customWidth="1"/>
    <col min="13837" max="13837" width="9.42578125" style="293" bestFit="1" customWidth="1"/>
    <col min="13838" max="13838" width="15.42578125" style="293" bestFit="1" customWidth="1"/>
    <col min="13839" max="13839" width="9.42578125" style="293" bestFit="1" customWidth="1"/>
    <col min="13840" max="14075" width="9.140625" style="293"/>
    <col min="14076" max="14076" width="6.5703125" style="293" bestFit="1" customWidth="1"/>
    <col min="14077" max="14077" width="9.140625" style="293" customWidth="1"/>
    <col min="14078" max="14078" width="5.7109375" style="293" customWidth="1"/>
    <col min="14079" max="14079" width="43.5703125" style="293" customWidth="1"/>
    <col min="14080" max="14085" width="0" style="293" hidden="1" customWidth="1"/>
    <col min="14086" max="14086" width="12.7109375" style="293" bestFit="1" customWidth="1"/>
    <col min="14087" max="14088" width="16.42578125" style="293" bestFit="1" customWidth="1"/>
    <col min="14089" max="14090" width="15.42578125" style="293" bestFit="1" customWidth="1"/>
    <col min="14091" max="14091" width="11.7109375" style="293" bestFit="1" customWidth="1"/>
    <col min="14092" max="14092" width="15.42578125" style="293" bestFit="1" customWidth="1"/>
    <col min="14093" max="14093" width="9.42578125" style="293" bestFit="1" customWidth="1"/>
    <col min="14094" max="14094" width="15.42578125" style="293" bestFit="1" customWidth="1"/>
    <col min="14095" max="14095" width="9.42578125" style="293" bestFit="1" customWidth="1"/>
    <col min="14096" max="14331" width="9.140625" style="293"/>
    <col min="14332" max="14332" width="6.5703125" style="293" bestFit="1" customWidth="1"/>
    <col min="14333" max="14333" width="9.140625" style="293" customWidth="1"/>
    <col min="14334" max="14334" width="5.7109375" style="293" customWidth="1"/>
    <col min="14335" max="14335" width="43.5703125" style="293" customWidth="1"/>
    <col min="14336" max="14341" width="0" style="293" hidden="1" customWidth="1"/>
    <col min="14342" max="14342" width="12.7109375" style="293" bestFit="1" customWidth="1"/>
    <col min="14343" max="14344" width="16.42578125" style="293" bestFit="1" customWidth="1"/>
    <col min="14345" max="14346" width="15.42578125" style="293" bestFit="1" customWidth="1"/>
    <col min="14347" max="14347" width="11.7109375" style="293" bestFit="1" customWidth="1"/>
    <col min="14348" max="14348" width="15.42578125" style="293" bestFit="1" customWidth="1"/>
    <col min="14349" max="14349" width="9.42578125" style="293" bestFit="1" customWidth="1"/>
    <col min="14350" max="14350" width="15.42578125" style="293" bestFit="1" customWidth="1"/>
    <col min="14351" max="14351" width="9.42578125" style="293" bestFit="1" customWidth="1"/>
    <col min="14352" max="14587" width="9.140625" style="293"/>
    <col min="14588" max="14588" width="6.5703125" style="293" bestFit="1" customWidth="1"/>
    <col min="14589" max="14589" width="9.140625" style="293" customWidth="1"/>
    <col min="14590" max="14590" width="5.7109375" style="293" customWidth="1"/>
    <col min="14591" max="14591" width="43.5703125" style="293" customWidth="1"/>
    <col min="14592" max="14597" width="0" style="293" hidden="1" customWidth="1"/>
    <col min="14598" max="14598" width="12.7109375" style="293" bestFit="1" customWidth="1"/>
    <col min="14599" max="14600" width="16.42578125" style="293" bestFit="1" customWidth="1"/>
    <col min="14601" max="14602" width="15.42578125" style="293" bestFit="1" customWidth="1"/>
    <col min="14603" max="14603" width="11.7109375" style="293" bestFit="1" customWidth="1"/>
    <col min="14604" max="14604" width="15.42578125" style="293" bestFit="1" customWidth="1"/>
    <col min="14605" max="14605" width="9.42578125" style="293" bestFit="1" customWidth="1"/>
    <col min="14606" max="14606" width="15.42578125" style="293" bestFit="1" customWidth="1"/>
    <col min="14607" max="14607" width="9.42578125" style="293" bestFit="1" customWidth="1"/>
    <col min="14608" max="14843" width="9.140625" style="293"/>
    <col min="14844" max="14844" width="6.5703125" style="293" bestFit="1" customWidth="1"/>
    <col min="14845" max="14845" width="9.140625" style="293" customWidth="1"/>
    <col min="14846" max="14846" width="5.7109375" style="293" customWidth="1"/>
    <col min="14847" max="14847" width="43.5703125" style="293" customWidth="1"/>
    <col min="14848" max="14853" width="0" style="293" hidden="1" customWidth="1"/>
    <col min="14854" max="14854" width="12.7109375" style="293" bestFit="1" customWidth="1"/>
    <col min="14855" max="14856" width="16.42578125" style="293" bestFit="1" customWidth="1"/>
    <col min="14857" max="14858" width="15.42578125" style="293" bestFit="1" customWidth="1"/>
    <col min="14859" max="14859" width="11.7109375" style="293" bestFit="1" customWidth="1"/>
    <col min="14860" max="14860" width="15.42578125" style="293" bestFit="1" customWidth="1"/>
    <col min="14861" max="14861" width="9.42578125" style="293" bestFit="1" customWidth="1"/>
    <col min="14862" max="14862" width="15.42578125" style="293" bestFit="1" customWidth="1"/>
    <col min="14863" max="14863" width="9.42578125" style="293" bestFit="1" customWidth="1"/>
    <col min="14864" max="15099" width="9.140625" style="293"/>
    <col min="15100" max="15100" width="6.5703125" style="293" bestFit="1" customWidth="1"/>
    <col min="15101" max="15101" width="9.140625" style="293" customWidth="1"/>
    <col min="15102" max="15102" width="5.7109375" style="293" customWidth="1"/>
    <col min="15103" max="15103" width="43.5703125" style="293" customWidth="1"/>
    <col min="15104" max="15109" width="0" style="293" hidden="1" customWidth="1"/>
    <col min="15110" max="15110" width="12.7109375" style="293" bestFit="1" customWidth="1"/>
    <col min="15111" max="15112" width="16.42578125" style="293" bestFit="1" customWidth="1"/>
    <col min="15113" max="15114" width="15.42578125" style="293" bestFit="1" customWidth="1"/>
    <col min="15115" max="15115" width="11.7109375" style="293" bestFit="1" customWidth="1"/>
    <col min="15116" max="15116" width="15.42578125" style="293" bestFit="1" customWidth="1"/>
    <col min="15117" max="15117" width="9.42578125" style="293" bestFit="1" customWidth="1"/>
    <col min="15118" max="15118" width="15.42578125" style="293" bestFit="1" customWidth="1"/>
    <col min="15119" max="15119" width="9.42578125" style="293" bestFit="1" customWidth="1"/>
    <col min="15120" max="15355" width="9.140625" style="293"/>
    <col min="15356" max="15356" width="6.5703125" style="293" bestFit="1" customWidth="1"/>
    <col min="15357" max="15357" width="9.140625" style="293" customWidth="1"/>
    <col min="15358" max="15358" width="5.7109375" style="293" customWidth="1"/>
    <col min="15359" max="15359" width="43.5703125" style="293" customWidth="1"/>
    <col min="15360" max="15365" width="0" style="293" hidden="1" customWidth="1"/>
    <col min="15366" max="15366" width="12.7109375" style="293" bestFit="1" customWidth="1"/>
    <col min="15367" max="15368" width="16.42578125" style="293" bestFit="1" customWidth="1"/>
    <col min="15369" max="15370" width="15.42578125" style="293" bestFit="1" customWidth="1"/>
    <col min="15371" max="15371" width="11.7109375" style="293" bestFit="1" customWidth="1"/>
    <col min="15372" max="15372" width="15.42578125" style="293" bestFit="1" customWidth="1"/>
    <col min="15373" max="15373" width="9.42578125" style="293" bestFit="1" customWidth="1"/>
    <col min="15374" max="15374" width="15.42578125" style="293" bestFit="1" customWidth="1"/>
    <col min="15375" max="15375" width="9.42578125" style="293" bestFit="1" customWidth="1"/>
    <col min="15376" max="15611" width="9.140625" style="293"/>
    <col min="15612" max="15612" width="6.5703125" style="293" bestFit="1" customWidth="1"/>
    <col min="15613" max="15613" width="9.140625" style="293" customWidth="1"/>
    <col min="15614" max="15614" width="5.7109375" style="293" customWidth="1"/>
    <col min="15615" max="15615" width="43.5703125" style="293" customWidth="1"/>
    <col min="15616" max="15621" width="0" style="293" hidden="1" customWidth="1"/>
    <col min="15622" max="15622" width="12.7109375" style="293" bestFit="1" customWidth="1"/>
    <col min="15623" max="15624" width="16.42578125" style="293" bestFit="1" customWidth="1"/>
    <col min="15625" max="15626" width="15.42578125" style="293" bestFit="1" customWidth="1"/>
    <col min="15627" max="15627" width="11.7109375" style="293" bestFit="1" customWidth="1"/>
    <col min="15628" max="15628" width="15.42578125" style="293" bestFit="1" customWidth="1"/>
    <col min="15629" max="15629" width="9.42578125" style="293" bestFit="1" customWidth="1"/>
    <col min="15630" max="15630" width="15.42578125" style="293" bestFit="1" customWidth="1"/>
    <col min="15631" max="15631" width="9.42578125" style="293" bestFit="1" customWidth="1"/>
    <col min="15632" max="15867" width="9.140625" style="293"/>
    <col min="15868" max="15868" width="6.5703125" style="293" bestFit="1" customWidth="1"/>
    <col min="15869" max="15869" width="9.140625" style="293" customWidth="1"/>
    <col min="15870" max="15870" width="5.7109375" style="293" customWidth="1"/>
    <col min="15871" max="15871" width="43.5703125" style="293" customWidth="1"/>
    <col min="15872" max="15877" width="0" style="293" hidden="1" customWidth="1"/>
    <col min="15878" max="15878" width="12.7109375" style="293" bestFit="1" customWidth="1"/>
    <col min="15879" max="15880" width="16.42578125" style="293" bestFit="1" customWidth="1"/>
    <col min="15881" max="15882" width="15.42578125" style="293" bestFit="1" customWidth="1"/>
    <col min="15883" max="15883" width="11.7109375" style="293" bestFit="1" customWidth="1"/>
    <col min="15884" max="15884" width="15.42578125" style="293" bestFit="1" customWidth="1"/>
    <col min="15885" max="15885" width="9.42578125" style="293" bestFit="1" customWidth="1"/>
    <col min="15886" max="15886" width="15.42578125" style="293" bestFit="1" customWidth="1"/>
    <col min="15887" max="15887" width="9.42578125" style="293" bestFit="1" customWidth="1"/>
    <col min="15888" max="16123" width="9.140625" style="293"/>
    <col min="16124" max="16124" width="6.5703125" style="293" bestFit="1" customWidth="1"/>
    <col min="16125" max="16125" width="9.140625" style="293" customWidth="1"/>
    <col min="16126" max="16126" width="5.7109375" style="293" customWidth="1"/>
    <col min="16127" max="16127" width="43.5703125" style="293" customWidth="1"/>
    <col min="16128" max="16133" width="0" style="293" hidden="1" customWidth="1"/>
    <col min="16134" max="16134" width="12.7109375" style="293" bestFit="1" customWidth="1"/>
    <col min="16135" max="16136" width="16.42578125" style="293" bestFit="1" customWidth="1"/>
    <col min="16137" max="16138" width="15.42578125" style="293" bestFit="1" customWidth="1"/>
    <col min="16139" max="16139" width="11.7109375" style="293" bestFit="1" customWidth="1"/>
    <col min="16140" max="16140" width="15.42578125" style="293" bestFit="1" customWidth="1"/>
    <col min="16141" max="16141" width="9.42578125" style="293" bestFit="1" customWidth="1"/>
    <col min="16142" max="16142" width="15.42578125" style="293" bestFit="1" customWidth="1"/>
    <col min="16143" max="16143" width="9.42578125" style="293" bestFit="1" customWidth="1"/>
    <col min="16144" max="16384" width="9.140625" style="293"/>
  </cols>
  <sheetData>
    <row r="1" spans="1:14" ht="20.25" customHeight="1" x14ac:dyDescent="0.2">
      <c r="A1" s="475" t="s">
        <v>424</v>
      </c>
      <c r="B1" s="476"/>
      <c r="C1" s="476"/>
      <c r="D1" s="476"/>
      <c r="E1" s="476"/>
      <c r="F1" s="476"/>
      <c r="G1" s="476"/>
      <c r="H1" s="476"/>
    </row>
    <row r="2" spans="1:14" x14ac:dyDescent="0.2">
      <c r="D2" s="295"/>
      <c r="E2" s="295"/>
      <c r="F2" s="295"/>
      <c r="G2" s="295"/>
      <c r="H2" s="295"/>
    </row>
    <row r="3" spans="1:14" s="296" customFormat="1" ht="30.75" customHeight="1" x14ac:dyDescent="0.25">
      <c r="A3" s="338" t="s">
        <v>392</v>
      </c>
      <c r="B3" s="339" t="s">
        <v>393</v>
      </c>
      <c r="C3" s="339" t="s">
        <v>394</v>
      </c>
      <c r="D3" s="340" t="s">
        <v>395</v>
      </c>
      <c r="E3" s="340" t="s">
        <v>423</v>
      </c>
      <c r="F3" s="321" t="s">
        <v>396</v>
      </c>
      <c r="G3" s="341" t="s">
        <v>423</v>
      </c>
      <c r="H3" s="321" t="s">
        <v>397</v>
      </c>
      <c r="I3" s="342" t="s">
        <v>423</v>
      </c>
    </row>
    <row r="4" spans="1:14" s="303" customFormat="1" ht="18.75" customHeight="1" x14ac:dyDescent="0.2">
      <c r="A4" s="322"/>
      <c r="B4" s="323"/>
      <c r="C4" s="324" t="s">
        <v>422</v>
      </c>
      <c r="D4" s="325">
        <f>SUM(D5,D13)</f>
        <v>1051600154</v>
      </c>
      <c r="E4" s="331">
        <f>D4/D4*100</f>
        <v>100</v>
      </c>
      <c r="F4" s="325">
        <f>SUM(F5,F13)</f>
        <v>963341288</v>
      </c>
      <c r="G4" s="334">
        <f>F4/$F$4*100</f>
        <v>100</v>
      </c>
      <c r="H4" s="325">
        <f>SUM(H5,H13)</f>
        <v>967380573</v>
      </c>
      <c r="I4" s="343">
        <f>H4/$H$4*100</f>
        <v>100</v>
      </c>
    </row>
    <row r="5" spans="1:14" s="306" customFormat="1" ht="13.5" x14ac:dyDescent="0.25">
      <c r="A5" s="326">
        <v>3</v>
      </c>
      <c r="B5" s="327" t="str">
        <f>IF(ISNUMBER(VALUE(#REF!)),#REF!,"")</f>
        <v/>
      </c>
      <c r="C5" s="328" t="s">
        <v>391</v>
      </c>
      <c r="D5" s="329">
        <f>SUM(D6:D12)</f>
        <v>914993382</v>
      </c>
      <c r="E5" s="330">
        <f>D5/D4*100</f>
        <v>87.009627995927431</v>
      </c>
      <c r="F5" s="329">
        <f>SUM(F6:F12)</f>
        <v>897140688</v>
      </c>
      <c r="G5" s="335">
        <f t="shared" ref="G5:G16" si="0">F5/$F$4*100</f>
        <v>93.128022142864907</v>
      </c>
      <c r="H5" s="329">
        <f>SUM(H6:H12)</f>
        <v>891989573</v>
      </c>
      <c r="I5" s="344">
        <f t="shared" ref="I5:I16" si="1">H5/$H$4*100</f>
        <v>92.206686581869164</v>
      </c>
      <c r="J5" s="304"/>
      <c r="K5" s="305"/>
      <c r="L5" s="305"/>
      <c r="M5" s="305"/>
      <c r="N5" s="305"/>
    </row>
    <row r="6" spans="1:14" ht="15" customHeight="1" x14ac:dyDescent="0.2">
      <c r="A6" s="316" t="str">
        <f>IF(ISNUMBER(VALUE(#REF!)),#REF!,"")</f>
        <v/>
      </c>
      <c r="B6" s="308" t="s">
        <v>331</v>
      </c>
      <c r="C6" s="309" t="s">
        <v>332</v>
      </c>
      <c r="D6" s="310">
        <v>624601640</v>
      </c>
      <c r="E6" s="332">
        <f>D6/$D$4*100</f>
        <v>59.395354557926396</v>
      </c>
      <c r="F6" s="310">
        <v>627245088</v>
      </c>
      <c r="G6" s="336">
        <f t="shared" si="0"/>
        <v>65.111409197692353</v>
      </c>
      <c r="H6" s="310">
        <v>629901473</v>
      </c>
      <c r="I6" s="345">
        <f t="shared" si="1"/>
        <v>65.114133008333624</v>
      </c>
      <c r="J6" s="301"/>
      <c r="K6" s="302"/>
      <c r="L6" s="302"/>
      <c r="M6" s="302"/>
      <c r="N6" s="302"/>
    </row>
    <row r="7" spans="1:14" ht="15" customHeight="1" x14ac:dyDescent="0.2">
      <c r="A7" s="316" t="str">
        <f>IF(ISNUMBER(VALUE(#REF!)),#REF!,"")</f>
        <v/>
      </c>
      <c r="B7" s="308" t="s">
        <v>333</v>
      </c>
      <c r="C7" s="309" t="s">
        <v>334</v>
      </c>
      <c r="D7" s="310">
        <v>267499000</v>
      </c>
      <c r="E7" s="332">
        <f t="shared" ref="E7:E16" si="2">D7/$D$4*100</f>
        <v>25.437329861783187</v>
      </c>
      <c r="F7" s="310">
        <v>259802000</v>
      </c>
      <c r="G7" s="336">
        <f t="shared" si="0"/>
        <v>26.968843050356213</v>
      </c>
      <c r="H7" s="310">
        <v>252738000</v>
      </c>
      <c r="I7" s="345">
        <f t="shared" si="1"/>
        <v>26.126015660643208</v>
      </c>
      <c r="J7" s="301"/>
      <c r="K7" s="458">
        <f>SUM(D7:D12)</f>
        <v>290391742</v>
      </c>
      <c r="L7" s="302">
        <f>K7/D4*100</f>
        <v>27.614273438001035</v>
      </c>
      <c r="M7" s="302"/>
      <c r="N7" s="302"/>
    </row>
    <row r="8" spans="1:14" ht="15" customHeight="1" x14ac:dyDescent="0.2">
      <c r="A8" s="316" t="str">
        <f>IF(ISNUMBER(VALUE(#REF!)),#REF!,"")</f>
        <v/>
      </c>
      <c r="B8" s="308" t="s">
        <v>335</v>
      </c>
      <c r="C8" s="309" t="s">
        <v>336</v>
      </c>
      <c r="D8" s="310">
        <v>341000</v>
      </c>
      <c r="E8" s="332">
        <f t="shared" si="2"/>
        <v>3.2426773493987142E-2</v>
      </c>
      <c r="F8" s="310">
        <v>298000</v>
      </c>
      <c r="G8" s="336">
        <f t="shared" si="0"/>
        <v>3.0934000619726371E-2</v>
      </c>
      <c r="H8" s="310">
        <v>298000</v>
      </c>
      <c r="I8" s="345">
        <f t="shared" si="1"/>
        <v>3.0804836102492208E-2</v>
      </c>
      <c r="J8" s="297"/>
      <c r="K8" s="459">
        <f>SUM(E7:E12)</f>
        <v>27.614273438001035</v>
      </c>
      <c r="L8" s="297"/>
      <c r="M8" s="297"/>
      <c r="N8" s="297"/>
    </row>
    <row r="9" spans="1:14" ht="15" customHeight="1" x14ac:dyDescent="0.2">
      <c r="A9" s="316" t="str">
        <f>IF(ISNUMBER(VALUE(#REF!)),#REF!,"")</f>
        <v/>
      </c>
      <c r="B9" s="308" t="s">
        <v>347</v>
      </c>
      <c r="C9" s="309" t="s">
        <v>348</v>
      </c>
      <c r="D9" s="310">
        <v>108000</v>
      </c>
      <c r="E9" s="332">
        <f t="shared" si="2"/>
        <v>1.0270063159385959E-2</v>
      </c>
      <c r="F9" s="310">
        <v>108000</v>
      </c>
      <c r="G9" s="336">
        <f t="shared" si="0"/>
        <v>1.121098009037063E-2</v>
      </c>
      <c r="H9" s="310">
        <v>108000</v>
      </c>
      <c r="I9" s="345">
        <f t="shared" si="1"/>
        <v>1.1164168788822679E-2</v>
      </c>
      <c r="J9" s="297"/>
      <c r="K9" s="297"/>
      <c r="L9" s="297"/>
      <c r="M9" s="297"/>
      <c r="N9" s="297"/>
    </row>
    <row r="10" spans="1:14" ht="25.5" x14ac:dyDescent="0.2">
      <c r="A10" s="316" t="str">
        <f>IF(ISNUMBER(VALUE(#REF!)),#REF!,"")</f>
        <v/>
      </c>
      <c r="B10" s="308" t="s">
        <v>349</v>
      </c>
      <c r="C10" s="309" t="s">
        <v>350</v>
      </c>
      <c r="D10" s="310">
        <v>7966642</v>
      </c>
      <c r="E10" s="332">
        <f t="shared" si="2"/>
        <v>0.75757330100200804</v>
      </c>
      <c r="F10" s="310">
        <v>2437000</v>
      </c>
      <c r="G10" s="336">
        <f t="shared" si="0"/>
        <v>0.25297368963178912</v>
      </c>
      <c r="H10" s="310">
        <v>1728000</v>
      </c>
      <c r="I10" s="345">
        <f t="shared" si="1"/>
        <v>0.17862670062116287</v>
      </c>
      <c r="J10" s="297"/>
      <c r="K10" s="297"/>
      <c r="L10" s="297"/>
      <c r="M10" s="297"/>
      <c r="N10" s="297"/>
    </row>
    <row r="11" spans="1:14" ht="38.25" x14ac:dyDescent="0.2">
      <c r="A11" s="316" t="str">
        <f>IF(ISNUMBER(VALUE(#REF!)),#REF!,"")</f>
        <v/>
      </c>
      <c r="B11" s="308" t="s">
        <v>337</v>
      </c>
      <c r="C11" s="309" t="s">
        <v>338</v>
      </c>
      <c r="D11" s="310">
        <v>2310000</v>
      </c>
      <c r="E11" s="332">
        <f t="shared" si="2"/>
        <v>0.21966523979797745</v>
      </c>
      <c r="F11" s="310">
        <v>2309000</v>
      </c>
      <c r="G11" s="336">
        <f t="shared" si="0"/>
        <v>0.2396866021172758</v>
      </c>
      <c r="H11" s="310">
        <v>2309000</v>
      </c>
      <c r="I11" s="345">
        <f t="shared" si="1"/>
        <v>0.23868579382769969</v>
      </c>
      <c r="J11" s="302"/>
      <c r="K11" s="302"/>
      <c r="L11" s="302"/>
      <c r="M11" s="302"/>
      <c r="N11" s="302"/>
    </row>
    <row r="12" spans="1:14" ht="15" customHeight="1" x14ac:dyDescent="0.2">
      <c r="A12" s="316" t="str">
        <f>IF(ISNUMBER(VALUE(#REF!)),#REF!,"")</f>
        <v/>
      </c>
      <c r="B12" s="308" t="s">
        <v>329</v>
      </c>
      <c r="C12" s="309" t="s">
        <v>330</v>
      </c>
      <c r="D12" s="310">
        <v>12167100</v>
      </c>
      <c r="E12" s="332">
        <f t="shared" si="2"/>
        <v>1.1570081987644898</v>
      </c>
      <c r="F12" s="310">
        <v>4941600</v>
      </c>
      <c r="G12" s="336">
        <f t="shared" si="0"/>
        <v>0.51296462235718066</v>
      </c>
      <c r="H12" s="310">
        <v>4907100</v>
      </c>
      <c r="I12" s="345">
        <f t="shared" si="1"/>
        <v>0.50725641355214601</v>
      </c>
      <c r="J12" s="297"/>
      <c r="K12" s="297"/>
      <c r="L12" s="297"/>
      <c r="M12" s="297"/>
      <c r="N12" s="297"/>
    </row>
    <row r="13" spans="1:14" s="306" customFormat="1" ht="27" x14ac:dyDescent="0.25">
      <c r="A13" s="326">
        <v>4</v>
      </c>
      <c r="B13" s="327" t="str">
        <f>IF(ISNUMBER(VALUE(#REF!)),#REF!,"")</f>
        <v/>
      </c>
      <c r="C13" s="328" t="s">
        <v>421</v>
      </c>
      <c r="D13" s="329">
        <f>SUM(D14:D16)</f>
        <v>136606772</v>
      </c>
      <c r="E13" s="330">
        <f>D13/D4*100</f>
        <v>12.990372004072567</v>
      </c>
      <c r="F13" s="329">
        <f>SUM(F14:F16)</f>
        <v>66200600</v>
      </c>
      <c r="G13" s="335">
        <f t="shared" si="0"/>
        <v>6.871977857135092</v>
      </c>
      <c r="H13" s="329">
        <f>SUM(H14:H16)</f>
        <v>75391000</v>
      </c>
      <c r="I13" s="344">
        <f t="shared" si="1"/>
        <v>7.7933134181308397</v>
      </c>
      <c r="J13" s="307"/>
      <c r="K13" s="307"/>
      <c r="L13" s="307"/>
      <c r="M13" s="307"/>
      <c r="N13" s="307"/>
    </row>
    <row r="14" spans="1:14" ht="25.5" x14ac:dyDescent="0.2">
      <c r="A14" s="316" t="str">
        <f>IF(ISNUMBER(VALUE(#REF!)),#REF!,"")</f>
        <v/>
      </c>
      <c r="B14" s="308" t="s">
        <v>343</v>
      </c>
      <c r="C14" s="309" t="s">
        <v>344</v>
      </c>
      <c r="D14" s="310">
        <v>2541000</v>
      </c>
      <c r="E14" s="332">
        <f t="shared" si="2"/>
        <v>0.24163176377777518</v>
      </c>
      <c r="F14" s="310">
        <v>2342000</v>
      </c>
      <c r="G14" s="336">
        <f t="shared" si="0"/>
        <v>0.24311217936711127</v>
      </c>
      <c r="H14" s="310">
        <v>2342000</v>
      </c>
      <c r="I14" s="345">
        <f t="shared" si="1"/>
        <v>0.2420970676242844</v>
      </c>
      <c r="J14" s="302"/>
      <c r="K14" s="302"/>
      <c r="L14" s="302"/>
      <c r="M14" s="302"/>
      <c r="N14" s="302"/>
    </row>
    <row r="15" spans="1:14" ht="25.5" x14ac:dyDescent="0.2">
      <c r="A15" s="316" t="str">
        <f>IF(ISNUMBER(VALUE(#REF!)),#REF!,"")</f>
        <v/>
      </c>
      <c r="B15" s="308" t="s">
        <v>339</v>
      </c>
      <c r="C15" s="309" t="s">
        <v>340</v>
      </c>
      <c r="D15" s="310">
        <v>106899000</v>
      </c>
      <c r="E15" s="332">
        <f t="shared" si="2"/>
        <v>10.165365571066662</v>
      </c>
      <c r="F15" s="310">
        <v>49330200</v>
      </c>
      <c r="G15" s="336">
        <f t="shared" si="0"/>
        <v>5.1207397227222344</v>
      </c>
      <c r="H15" s="310">
        <v>62868000</v>
      </c>
      <c r="I15" s="345">
        <f t="shared" si="1"/>
        <v>6.4987866982935572</v>
      </c>
      <c r="J15" s="297"/>
      <c r="K15" s="297"/>
      <c r="L15" s="297"/>
      <c r="M15" s="297"/>
      <c r="N15" s="297"/>
    </row>
    <row r="16" spans="1:14" ht="25.5" x14ac:dyDescent="0.2">
      <c r="A16" s="317" t="str">
        <f>IF(ISNUMBER(VALUE(#REF!)),#REF!,"")</f>
        <v/>
      </c>
      <c r="B16" s="318" t="s">
        <v>341</v>
      </c>
      <c r="C16" s="319" t="s">
        <v>342</v>
      </c>
      <c r="D16" s="320">
        <v>27166772</v>
      </c>
      <c r="E16" s="333">
        <f t="shared" si="2"/>
        <v>2.5833746692281294</v>
      </c>
      <c r="F16" s="320">
        <v>14528400</v>
      </c>
      <c r="G16" s="337">
        <f t="shared" si="0"/>
        <v>1.5081259550457469</v>
      </c>
      <c r="H16" s="320">
        <v>10181000</v>
      </c>
      <c r="I16" s="346">
        <f t="shared" si="1"/>
        <v>1.0524296522129972</v>
      </c>
      <c r="J16" s="297"/>
      <c r="K16" s="297"/>
      <c r="L16" s="297"/>
      <c r="M16" s="297"/>
      <c r="N16" s="297"/>
    </row>
    <row r="17" spans="1:9" x14ac:dyDescent="0.2">
      <c r="A17" s="311"/>
      <c r="B17" s="311"/>
      <c r="C17" s="312"/>
      <c r="D17" s="313"/>
      <c r="E17" s="313"/>
      <c r="F17" s="313"/>
      <c r="G17" s="313"/>
      <c r="H17" s="313"/>
      <c r="I17" s="314"/>
    </row>
    <row r="18" spans="1:9" x14ac:dyDescent="0.2">
      <c r="A18" s="314"/>
      <c r="B18" s="314"/>
      <c r="C18" s="312"/>
      <c r="D18" s="315"/>
      <c r="E18" s="315"/>
      <c r="F18" s="315"/>
      <c r="G18" s="315"/>
      <c r="H18" s="315"/>
      <c r="I18" s="314"/>
    </row>
    <row r="19" spans="1:9" x14ac:dyDescent="0.2">
      <c r="A19" s="314"/>
      <c r="B19" s="314"/>
      <c r="C19" s="312"/>
      <c r="D19" s="315"/>
      <c r="E19" s="315"/>
      <c r="F19" s="315"/>
      <c r="G19" s="315"/>
      <c r="H19" s="315"/>
      <c r="I19" s="314"/>
    </row>
    <row r="20" spans="1:9" x14ac:dyDescent="0.2">
      <c r="A20" s="314"/>
      <c r="B20" s="314"/>
      <c r="C20" s="312"/>
      <c r="D20" s="315"/>
      <c r="E20" s="315"/>
      <c r="F20" s="315"/>
      <c r="G20" s="315"/>
      <c r="H20" s="315"/>
      <c r="I20" s="314"/>
    </row>
    <row r="21" spans="1:9" x14ac:dyDescent="0.2">
      <c r="A21" s="314"/>
      <c r="B21" s="314"/>
      <c r="C21" s="312"/>
      <c r="D21" s="315"/>
      <c r="E21" s="315"/>
      <c r="F21" s="315"/>
      <c r="G21" s="315"/>
      <c r="H21" s="315"/>
      <c r="I21" s="314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C8" sqref="C8"/>
    </sheetView>
  </sheetViews>
  <sheetFormatPr defaultColWidth="33" defaultRowHeight="12.75" x14ac:dyDescent="0.2"/>
  <cols>
    <col min="1" max="1" width="9.28515625" style="314" customWidth="1"/>
    <col min="2" max="2" width="33" style="314" customWidth="1"/>
    <col min="3" max="3" width="12.28515625" style="359" bestFit="1" customWidth="1"/>
    <col min="4" max="4" width="8.28515625" style="359" bestFit="1" customWidth="1"/>
    <col min="5" max="5" width="12.7109375" style="359" customWidth="1"/>
    <col min="6" max="6" width="8.28515625" style="359" bestFit="1" customWidth="1"/>
    <col min="7" max="7" width="12.5703125" style="315" customWidth="1"/>
    <col min="8" max="8" width="8.28515625" style="315" bestFit="1" customWidth="1"/>
    <col min="9" max="9" width="33" style="314" customWidth="1"/>
    <col min="10" max="10" width="33" style="315" customWidth="1"/>
    <col min="11" max="258" width="33" style="314"/>
    <col min="259" max="259" width="9.28515625" style="314" customWidth="1"/>
    <col min="260" max="260" width="33" style="314" customWidth="1"/>
    <col min="261" max="261" width="15" style="314" bestFit="1" customWidth="1"/>
    <col min="262" max="262" width="15.28515625" style="314" customWidth="1"/>
    <col min="263" max="263" width="16" style="314" customWidth="1"/>
    <col min="264" max="266" width="33" style="314" customWidth="1"/>
    <col min="267" max="514" width="33" style="314"/>
    <col min="515" max="515" width="9.28515625" style="314" customWidth="1"/>
    <col min="516" max="516" width="33" style="314" customWidth="1"/>
    <col min="517" max="517" width="15" style="314" bestFit="1" customWidth="1"/>
    <col min="518" max="518" width="15.28515625" style="314" customWidth="1"/>
    <col min="519" max="519" width="16" style="314" customWidth="1"/>
    <col min="520" max="522" width="33" style="314" customWidth="1"/>
    <col min="523" max="770" width="33" style="314"/>
    <col min="771" max="771" width="9.28515625" style="314" customWidth="1"/>
    <col min="772" max="772" width="33" style="314" customWidth="1"/>
    <col min="773" max="773" width="15" style="314" bestFit="1" customWidth="1"/>
    <col min="774" max="774" width="15.28515625" style="314" customWidth="1"/>
    <col min="775" max="775" width="16" style="314" customWidth="1"/>
    <col min="776" max="778" width="33" style="314" customWidth="1"/>
    <col min="779" max="1026" width="33" style="314"/>
    <col min="1027" max="1027" width="9.28515625" style="314" customWidth="1"/>
    <col min="1028" max="1028" width="33" style="314" customWidth="1"/>
    <col min="1029" max="1029" width="15" style="314" bestFit="1" customWidth="1"/>
    <col min="1030" max="1030" width="15.28515625" style="314" customWidth="1"/>
    <col min="1031" max="1031" width="16" style="314" customWidth="1"/>
    <col min="1032" max="1034" width="33" style="314" customWidth="1"/>
    <col min="1035" max="1282" width="33" style="314"/>
    <col min="1283" max="1283" width="9.28515625" style="314" customWidth="1"/>
    <col min="1284" max="1284" width="33" style="314" customWidth="1"/>
    <col min="1285" max="1285" width="15" style="314" bestFit="1" customWidth="1"/>
    <col min="1286" max="1286" width="15.28515625" style="314" customWidth="1"/>
    <col min="1287" max="1287" width="16" style="314" customWidth="1"/>
    <col min="1288" max="1290" width="33" style="314" customWidth="1"/>
    <col min="1291" max="1538" width="33" style="314"/>
    <col min="1539" max="1539" width="9.28515625" style="314" customWidth="1"/>
    <col min="1540" max="1540" width="33" style="314" customWidth="1"/>
    <col min="1541" max="1541" width="15" style="314" bestFit="1" customWidth="1"/>
    <col min="1542" max="1542" width="15.28515625" style="314" customWidth="1"/>
    <col min="1543" max="1543" width="16" style="314" customWidth="1"/>
    <col min="1544" max="1546" width="33" style="314" customWidth="1"/>
    <col min="1547" max="1794" width="33" style="314"/>
    <col min="1795" max="1795" width="9.28515625" style="314" customWidth="1"/>
    <col min="1796" max="1796" width="33" style="314" customWidth="1"/>
    <col min="1797" max="1797" width="15" style="314" bestFit="1" customWidth="1"/>
    <col min="1798" max="1798" width="15.28515625" style="314" customWidth="1"/>
    <col min="1799" max="1799" width="16" style="314" customWidth="1"/>
    <col min="1800" max="1802" width="33" style="314" customWidth="1"/>
    <col min="1803" max="2050" width="33" style="314"/>
    <col min="2051" max="2051" width="9.28515625" style="314" customWidth="1"/>
    <col min="2052" max="2052" width="33" style="314" customWidth="1"/>
    <col min="2053" max="2053" width="15" style="314" bestFit="1" customWidth="1"/>
    <col min="2054" max="2054" width="15.28515625" style="314" customWidth="1"/>
    <col min="2055" max="2055" width="16" style="314" customWidth="1"/>
    <col min="2056" max="2058" width="33" style="314" customWidth="1"/>
    <col min="2059" max="2306" width="33" style="314"/>
    <col min="2307" max="2307" width="9.28515625" style="314" customWidth="1"/>
    <col min="2308" max="2308" width="33" style="314" customWidth="1"/>
    <col min="2309" max="2309" width="15" style="314" bestFit="1" customWidth="1"/>
    <col min="2310" max="2310" width="15.28515625" style="314" customWidth="1"/>
    <col min="2311" max="2311" width="16" style="314" customWidth="1"/>
    <col min="2312" max="2314" width="33" style="314" customWidth="1"/>
    <col min="2315" max="2562" width="33" style="314"/>
    <col min="2563" max="2563" width="9.28515625" style="314" customWidth="1"/>
    <col min="2564" max="2564" width="33" style="314" customWidth="1"/>
    <col min="2565" max="2565" width="15" style="314" bestFit="1" customWidth="1"/>
    <col min="2566" max="2566" width="15.28515625" style="314" customWidth="1"/>
    <col min="2567" max="2567" width="16" style="314" customWidth="1"/>
    <col min="2568" max="2570" width="33" style="314" customWidth="1"/>
    <col min="2571" max="2818" width="33" style="314"/>
    <col min="2819" max="2819" width="9.28515625" style="314" customWidth="1"/>
    <col min="2820" max="2820" width="33" style="314" customWidth="1"/>
    <col min="2821" max="2821" width="15" style="314" bestFit="1" customWidth="1"/>
    <col min="2822" max="2822" width="15.28515625" style="314" customWidth="1"/>
    <col min="2823" max="2823" width="16" style="314" customWidth="1"/>
    <col min="2824" max="2826" width="33" style="314" customWidth="1"/>
    <col min="2827" max="3074" width="33" style="314"/>
    <col min="3075" max="3075" width="9.28515625" style="314" customWidth="1"/>
    <col min="3076" max="3076" width="33" style="314" customWidth="1"/>
    <col min="3077" max="3077" width="15" style="314" bestFit="1" customWidth="1"/>
    <col min="3078" max="3078" width="15.28515625" style="314" customWidth="1"/>
    <col min="3079" max="3079" width="16" style="314" customWidth="1"/>
    <col min="3080" max="3082" width="33" style="314" customWidth="1"/>
    <col min="3083" max="3330" width="33" style="314"/>
    <col min="3331" max="3331" width="9.28515625" style="314" customWidth="1"/>
    <col min="3332" max="3332" width="33" style="314" customWidth="1"/>
    <col min="3333" max="3333" width="15" style="314" bestFit="1" customWidth="1"/>
    <col min="3334" max="3334" width="15.28515625" style="314" customWidth="1"/>
    <col min="3335" max="3335" width="16" style="314" customWidth="1"/>
    <col min="3336" max="3338" width="33" style="314" customWidth="1"/>
    <col min="3339" max="3586" width="33" style="314"/>
    <col min="3587" max="3587" width="9.28515625" style="314" customWidth="1"/>
    <col min="3588" max="3588" width="33" style="314" customWidth="1"/>
    <col min="3589" max="3589" width="15" style="314" bestFit="1" customWidth="1"/>
    <col min="3590" max="3590" width="15.28515625" style="314" customWidth="1"/>
    <col min="3591" max="3591" width="16" style="314" customWidth="1"/>
    <col min="3592" max="3594" width="33" style="314" customWidth="1"/>
    <col min="3595" max="3842" width="33" style="314"/>
    <col min="3843" max="3843" width="9.28515625" style="314" customWidth="1"/>
    <col min="3844" max="3844" width="33" style="314" customWidth="1"/>
    <col min="3845" max="3845" width="15" style="314" bestFit="1" customWidth="1"/>
    <col min="3846" max="3846" width="15.28515625" style="314" customWidth="1"/>
    <col min="3847" max="3847" width="16" style="314" customWidth="1"/>
    <col min="3848" max="3850" width="33" style="314" customWidth="1"/>
    <col min="3851" max="4098" width="33" style="314"/>
    <col min="4099" max="4099" width="9.28515625" style="314" customWidth="1"/>
    <col min="4100" max="4100" width="33" style="314" customWidth="1"/>
    <col min="4101" max="4101" width="15" style="314" bestFit="1" customWidth="1"/>
    <col min="4102" max="4102" width="15.28515625" style="314" customWidth="1"/>
    <col min="4103" max="4103" width="16" style="314" customWidth="1"/>
    <col min="4104" max="4106" width="33" style="314" customWidth="1"/>
    <col min="4107" max="4354" width="33" style="314"/>
    <col min="4355" max="4355" width="9.28515625" style="314" customWidth="1"/>
    <col min="4356" max="4356" width="33" style="314" customWidth="1"/>
    <col min="4357" max="4357" width="15" style="314" bestFit="1" customWidth="1"/>
    <col min="4358" max="4358" width="15.28515625" style="314" customWidth="1"/>
    <col min="4359" max="4359" width="16" style="314" customWidth="1"/>
    <col min="4360" max="4362" width="33" style="314" customWidth="1"/>
    <col min="4363" max="4610" width="33" style="314"/>
    <col min="4611" max="4611" width="9.28515625" style="314" customWidth="1"/>
    <col min="4612" max="4612" width="33" style="314" customWidth="1"/>
    <col min="4613" max="4613" width="15" style="314" bestFit="1" customWidth="1"/>
    <col min="4614" max="4614" width="15.28515625" style="314" customWidth="1"/>
    <col min="4615" max="4615" width="16" style="314" customWidth="1"/>
    <col min="4616" max="4618" width="33" style="314" customWidth="1"/>
    <col min="4619" max="4866" width="33" style="314"/>
    <col min="4867" max="4867" width="9.28515625" style="314" customWidth="1"/>
    <col min="4868" max="4868" width="33" style="314" customWidth="1"/>
    <col min="4869" max="4869" width="15" style="314" bestFit="1" customWidth="1"/>
    <col min="4870" max="4870" width="15.28515625" style="314" customWidth="1"/>
    <col min="4871" max="4871" width="16" style="314" customWidth="1"/>
    <col min="4872" max="4874" width="33" style="314" customWidth="1"/>
    <col min="4875" max="5122" width="33" style="314"/>
    <col min="5123" max="5123" width="9.28515625" style="314" customWidth="1"/>
    <col min="5124" max="5124" width="33" style="314" customWidth="1"/>
    <col min="5125" max="5125" width="15" style="314" bestFit="1" customWidth="1"/>
    <col min="5126" max="5126" width="15.28515625" style="314" customWidth="1"/>
    <col min="5127" max="5127" width="16" style="314" customWidth="1"/>
    <col min="5128" max="5130" width="33" style="314" customWidth="1"/>
    <col min="5131" max="5378" width="33" style="314"/>
    <col min="5379" max="5379" width="9.28515625" style="314" customWidth="1"/>
    <col min="5380" max="5380" width="33" style="314" customWidth="1"/>
    <col min="5381" max="5381" width="15" style="314" bestFit="1" customWidth="1"/>
    <col min="5382" max="5382" width="15.28515625" style="314" customWidth="1"/>
    <col min="5383" max="5383" width="16" style="314" customWidth="1"/>
    <col min="5384" max="5386" width="33" style="314" customWidth="1"/>
    <col min="5387" max="5634" width="33" style="314"/>
    <col min="5635" max="5635" width="9.28515625" style="314" customWidth="1"/>
    <col min="5636" max="5636" width="33" style="314" customWidth="1"/>
    <col min="5637" max="5637" width="15" style="314" bestFit="1" customWidth="1"/>
    <col min="5638" max="5638" width="15.28515625" style="314" customWidth="1"/>
    <col min="5639" max="5639" width="16" style="314" customWidth="1"/>
    <col min="5640" max="5642" width="33" style="314" customWidth="1"/>
    <col min="5643" max="5890" width="33" style="314"/>
    <col min="5891" max="5891" width="9.28515625" style="314" customWidth="1"/>
    <col min="5892" max="5892" width="33" style="314" customWidth="1"/>
    <col min="5893" max="5893" width="15" style="314" bestFit="1" customWidth="1"/>
    <col min="5894" max="5894" width="15.28515625" style="314" customWidth="1"/>
    <col min="5895" max="5895" width="16" style="314" customWidth="1"/>
    <col min="5896" max="5898" width="33" style="314" customWidth="1"/>
    <col min="5899" max="6146" width="33" style="314"/>
    <col min="6147" max="6147" width="9.28515625" style="314" customWidth="1"/>
    <col min="6148" max="6148" width="33" style="314" customWidth="1"/>
    <col min="6149" max="6149" width="15" style="314" bestFit="1" customWidth="1"/>
    <col min="6150" max="6150" width="15.28515625" style="314" customWidth="1"/>
    <col min="6151" max="6151" width="16" style="314" customWidth="1"/>
    <col min="6152" max="6154" width="33" style="314" customWidth="1"/>
    <col min="6155" max="6402" width="33" style="314"/>
    <col min="6403" max="6403" width="9.28515625" style="314" customWidth="1"/>
    <col min="6404" max="6404" width="33" style="314" customWidth="1"/>
    <col min="6405" max="6405" width="15" style="314" bestFit="1" customWidth="1"/>
    <col min="6406" max="6406" width="15.28515625" style="314" customWidth="1"/>
    <col min="6407" max="6407" width="16" style="314" customWidth="1"/>
    <col min="6408" max="6410" width="33" style="314" customWidth="1"/>
    <col min="6411" max="6658" width="33" style="314"/>
    <col min="6659" max="6659" width="9.28515625" style="314" customWidth="1"/>
    <col min="6660" max="6660" width="33" style="314" customWidth="1"/>
    <col min="6661" max="6661" width="15" style="314" bestFit="1" customWidth="1"/>
    <col min="6662" max="6662" width="15.28515625" style="314" customWidth="1"/>
    <col min="6663" max="6663" width="16" style="314" customWidth="1"/>
    <col min="6664" max="6666" width="33" style="314" customWidth="1"/>
    <col min="6667" max="6914" width="33" style="314"/>
    <col min="6915" max="6915" width="9.28515625" style="314" customWidth="1"/>
    <col min="6916" max="6916" width="33" style="314" customWidth="1"/>
    <col min="6917" max="6917" width="15" style="314" bestFit="1" customWidth="1"/>
    <col min="6918" max="6918" width="15.28515625" style="314" customWidth="1"/>
    <col min="6919" max="6919" width="16" style="314" customWidth="1"/>
    <col min="6920" max="6922" width="33" style="314" customWidth="1"/>
    <col min="6923" max="7170" width="33" style="314"/>
    <col min="7171" max="7171" width="9.28515625" style="314" customWidth="1"/>
    <col min="7172" max="7172" width="33" style="314" customWidth="1"/>
    <col min="7173" max="7173" width="15" style="314" bestFit="1" customWidth="1"/>
    <col min="7174" max="7174" width="15.28515625" style="314" customWidth="1"/>
    <col min="7175" max="7175" width="16" style="314" customWidth="1"/>
    <col min="7176" max="7178" width="33" style="314" customWidth="1"/>
    <col min="7179" max="7426" width="33" style="314"/>
    <col min="7427" max="7427" width="9.28515625" style="314" customWidth="1"/>
    <col min="7428" max="7428" width="33" style="314" customWidth="1"/>
    <col min="7429" max="7429" width="15" style="314" bestFit="1" customWidth="1"/>
    <col min="7430" max="7430" width="15.28515625" style="314" customWidth="1"/>
    <col min="7431" max="7431" width="16" style="314" customWidth="1"/>
    <col min="7432" max="7434" width="33" style="314" customWidth="1"/>
    <col min="7435" max="7682" width="33" style="314"/>
    <col min="7683" max="7683" width="9.28515625" style="314" customWidth="1"/>
    <col min="7684" max="7684" width="33" style="314" customWidth="1"/>
    <col min="7685" max="7685" width="15" style="314" bestFit="1" customWidth="1"/>
    <col min="7686" max="7686" width="15.28515625" style="314" customWidth="1"/>
    <col min="7687" max="7687" width="16" style="314" customWidth="1"/>
    <col min="7688" max="7690" width="33" style="314" customWidth="1"/>
    <col min="7691" max="7938" width="33" style="314"/>
    <col min="7939" max="7939" width="9.28515625" style="314" customWidth="1"/>
    <col min="7940" max="7940" width="33" style="314" customWidth="1"/>
    <col min="7941" max="7941" width="15" style="314" bestFit="1" customWidth="1"/>
    <col min="7942" max="7942" width="15.28515625" style="314" customWidth="1"/>
    <col min="7943" max="7943" width="16" style="314" customWidth="1"/>
    <col min="7944" max="7946" width="33" style="314" customWidth="1"/>
    <col min="7947" max="8194" width="33" style="314"/>
    <col min="8195" max="8195" width="9.28515625" style="314" customWidth="1"/>
    <col min="8196" max="8196" width="33" style="314" customWidth="1"/>
    <col min="8197" max="8197" width="15" style="314" bestFit="1" customWidth="1"/>
    <col min="8198" max="8198" width="15.28515625" style="314" customWidth="1"/>
    <col min="8199" max="8199" width="16" style="314" customWidth="1"/>
    <col min="8200" max="8202" width="33" style="314" customWidth="1"/>
    <col min="8203" max="8450" width="33" style="314"/>
    <col min="8451" max="8451" width="9.28515625" style="314" customWidth="1"/>
    <col min="8452" max="8452" width="33" style="314" customWidth="1"/>
    <col min="8453" max="8453" width="15" style="314" bestFit="1" customWidth="1"/>
    <col min="8454" max="8454" width="15.28515625" style="314" customWidth="1"/>
    <col min="8455" max="8455" width="16" style="314" customWidth="1"/>
    <col min="8456" max="8458" width="33" style="314" customWidth="1"/>
    <col min="8459" max="8706" width="33" style="314"/>
    <col min="8707" max="8707" width="9.28515625" style="314" customWidth="1"/>
    <col min="8708" max="8708" width="33" style="314" customWidth="1"/>
    <col min="8709" max="8709" width="15" style="314" bestFit="1" customWidth="1"/>
    <col min="8710" max="8710" width="15.28515625" style="314" customWidth="1"/>
    <col min="8711" max="8711" width="16" style="314" customWidth="1"/>
    <col min="8712" max="8714" width="33" style="314" customWidth="1"/>
    <col min="8715" max="8962" width="33" style="314"/>
    <col min="8963" max="8963" width="9.28515625" style="314" customWidth="1"/>
    <col min="8964" max="8964" width="33" style="314" customWidth="1"/>
    <col min="8965" max="8965" width="15" style="314" bestFit="1" customWidth="1"/>
    <col min="8966" max="8966" width="15.28515625" style="314" customWidth="1"/>
    <col min="8967" max="8967" width="16" style="314" customWidth="1"/>
    <col min="8968" max="8970" width="33" style="314" customWidth="1"/>
    <col min="8971" max="9218" width="33" style="314"/>
    <col min="9219" max="9219" width="9.28515625" style="314" customWidth="1"/>
    <col min="9220" max="9220" width="33" style="314" customWidth="1"/>
    <col min="9221" max="9221" width="15" style="314" bestFit="1" customWidth="1"/>
    <col min="9222" max="9222" width="15.28515625" style="314" customWidth="1"/>
    <col min="9223" max="9223" width="16" style="314" customWidth="1"/>
    <col min="9224" max="9226" width="33" style="314" customWidth="1"/>
    <col min="9227" max="9474" width="33" style="314"/>
    <col min="9475" max="9475" width="9.28515625" style="314" customWidth="1"/>
    <col min="9476" max="9476" width="33" style="314" customWidth="1"/>
    <col min="9477" max="9477" width="15" style="314" bestFit="1" customWidth="1"/>
    <col min="9478" max="9478" width="15.28515625" style="314" customWidth="1"/>
    <col min="9479" max="9479" width="16" style="314" customWidth="1"/>
    <col min="9480" max="9482" width="33" style="314" customWidth="1"/>
    <col min="9483" max="9730" width="33" style="314"/>
    <col min="9731" max="9731" width="9.28515625" style="314" customWidth="1"/>
    <col min="9732" max="9732" width="33" style="314" customWidth="1"/>
    <col min="9733" max="9733" width="15" style="314" bestFit="1" customWidth="1"/>
    <col min="9734" max="9734" width="15.28515625" style="314" customWidth="1"/>
    <col min="9735" max="9735" width="16" style="314" customWidth="1"/>
    <col min="9736" max="9738" width="33" style="314" customWidth="1"/>
    <col min="9739" max="9986" width="33" style="314"/>
    <col min="9987" max="9987" width="9.28515625" style="314" customWidth="1"/>
    <col min="9988" max="9988" width="33" style="314" customWidth="1"/>
    <col min="9989" max="9989" width="15" style="314" bestFit="1" customWidth="1"/>
    <col min="9990" max="9990" width="15.28515625" style="314" customWidth="1"/>
    <col min="9991" max="9991" width="16" style="314" customWidth="1"/>
    <col min="9992" max="9994" width="33" style="314" customWidth="1"/>
    <col min="9995" max="10242" width="33" style="314"/>
    <col min="10243" max="10243" width="9.28515625" style="314" customWidth="1"/>
    <col min="10244" max="10244" width="33" style="314" customWidth="1"/>
    <col min="10245" max="10245" width="15" style="314" bestFit="1" customWidth="1"/>
    <col min="10246" max="10246" width="15.28515625" style="314" customWidth="1"/>
    <col min="10247" max="10247" width="16" style="314" customWidth="1"/>
    <col min="10248" max="10250" width="33" style="314" customWidth="1"/>
    <col min="10251" max="10498" width="33" style="314"/>
    <col min="10499" max="10499" width="9.28515625" style="314" customWidth="1"/>
    <col min="10500" max="10500" width="33" style="314" customWidth="1"/>
    <col min="10501" max="10501" width="15" style="314" bestFit="1" customWidth="1"/>
    <col min="10502" max="10502" width="15.28515625" style="314" customWidth="1"/>
    <col min="10503" max="10503" width="16" style="314" customWidth="1"/>
    <col min="10504" max="10506" width="33" style="314" customWidth="1"/>
    <col min="10507" max="10754" width="33" style="314"/>
    <col min="10755" max="10755" width="9.28515625" style="314" customWidth="1"/>
    <col min="10756" max="10756" width="33" style="314" customWidth="1"/>
    <col min="10757" max="10757" width="15" style="314" bestFit="1" customWidth="1"/>
    <col min="10758" max="10758" width="15.28515625" style="314" customWidth="1"/>
    <col min="10759" max="10759" width="16" style="314" customWidth="1"/>
    <col min="10760" max="10762" width="33" style="314" customWidth="1"/>
    <col min="10763" max="11010" width="33" style="314"/>
    <col min="11011" max="11011" width="9.28515625" style="314" customWidth="1"/>
    <col min="11012" max="11012" width="33" style="314" customWidth="1"/>
    <col min="11013" max="11013" width="15" style="314" bestFit="1" customWidth="1"/>
    <col min="11014" max="11014" width="15.28515625" style="314" customWidth="1"/>
    <col min="11015" max="11015" width="16" style="314" customWidth="1"/>
    <col min="11016" max="11018" width="33" style="314" customWidth="1"/>
    <col min="11019" max="11266" width="33" style="314"/>
    <col min="11267" max="11267" width="9.28515625" style="314" customWidth="1"/>
    <col min="11268" max="11268" width="33" style="314" customWidth="1"/>
    <col min="11269" max="11269" width="15" style="314" bestFit="1" customWidth="1"/>
    <col min="11270" max="11270" width="15.28515625" style="314" customWidth="1"/>
    <col min="11271" max="11271" width="16" style="314" customWidth="1"/>
    <col min="11272" max="11274" width="33" style="314" customWidth="1"/>
    <col min="11275" max="11522" width="33" style="314"/>
    <col min="11523" max="11523" width="9.28515625" style="314" customWidth="1"/>
    <col min="11524" max="11524" width="33" style="314" customWidth="1"/>
    <col min="11525" max="11525" width="15" style="314" bestFit="1" customWidth="1"/>
    <col min="11526" max="11526" width="15.28515625" style="314" customWidth="1"/>
    <col min="11527" max="11527" width="16" style="314" customWidth="1"/>
    <col min="11528" max="11530" width="33" style="314" customWidth="1"/>
    <col min="11531" max="11778" width="33" style="314"/>
    <col min="11779" max="11779" width="9.28515625" style="314" customWidth="1"/>
    <col min="11780" max="11780" width="33" style="314" customWidth="1"/>
    <col min="11781" max="11781" width="15" style="314" bestFit="1" customWidth="1"/>
    <col min="11782" max="11782" width="15.28515625" style="314" customWidth="1"/>
    <col min="11783" max="11783" width="16" style="314" customWidth="1"/>
    <col min="11784" max="11786" width="33" style="314" customWidth="1"/>
    <col min="11787" max="12034" width="33" style="314"/>
    <col min="12035" max="12035" width="9.28515625" style="314" customWidth="1"/>
    <col min="12036" max="12036" width="33" style="314" customWidth="1"/>
    <col min="12037" max="12037" width="15" style="314" bestFit="1" customWidth="1"/>
    <col min="12038" max="12038" width="15.28515625" style="314" customWidth="1"/>
    <col min="12039" max="12039" width="16" style="314" customWidth="1"/>
    <col min="12040" max="12042" width="33" style="314" customWidth="1"/>
    <col min="12043" max="12290" width="33" style="314"/>
    <col min="12291" max="12291" width="9.28515625" style="314" customWidth="1"/>
    <col min="12292" max="12292" width="33" style="314" customWidth="1"/>
    <col min="12293" max="12293" width="15" style="314" bestFit="1" customWidth="1"/>
    <col min="12294" max="12294" width="15.28515625" style="314" customWidth="1"/>
    <col min="12295" max="12295" width="16" style="314" customWidth="1"/>
    <col min="12296" max="12298" width="33" style="314" customWidth="1"/>
    <col min="12299" max="12546" width="33" style="314"/>
    <col min="12547" max="12547" width="9.28515625" style="314" customWidth="1"/>
    <col min="12548" max="12548" width="33" style="314" customWidth="1"/>
    <col min="12549" max="12549" width="15" style="314" bestFit="1" customWidth="1"/>
    <col min="12550" max="12550" width="15.28515625" style="314" customWidth="1"/>
    <col min="12551" max="12551" width="16" style="314" customWidth="1"/>
    <col min="12552" max="12554" width="33" style="314" customWidth="1"/>
    <col min="12555" max="12802" width="33" style="314"/>
    <col min="12803" max="12803" width="9.28515625" style="314" customWidth="1"/>
    <col min="12804" max="12804" width="33" style="314" customWidth="1"/>
    <col min="12805" max="12805" width="15" style="314" bestFit="1" customWidth="1"/>
    <col min="12806" max="12806" width="15.28515625" style="314" customWidth="1"/>
    <col min="12807" max="12807" width="16" style="314" customWidth="1"/>
    <col min="12808" max="12810" width="33" style="314" customWidth="1"/>
    <col min="12811" max="13058" width="33" style="314"/>
    <col min="13059" max="13059" width="9.28515625" style="314" customWidth="1"/>
    <col min="13060" max="13060" width="33" style="314" customWidth="1"/>
    <col min="13061" max="13061" width="15" style="314" bestFit="1" customWidth="1"/>
    <col min="13062" max="13062" width="15.28515625" style="314" customWidth="1"/>
    <col min="13063" max="13063" width="16" style="314" customWidth="1"/>
    <col min="13064" max="13066" width="33" style="314" customWidth="1"/>
    <col min="13067" max="13314" width="33" style="314"/>
    <col min="13315" max="13315" width="9.28515625" style="314" customWidth="1"/>
    <col min="13316" max="13316" width="33" style="314" customWidth="1"/>
    <col min="13317" max="13317" width="15" style="314" bestFit="1" customWidth="1"/>
    <col min="13318" max="13318" width="15.28515625" style="314" customWidth="1"/>
    <col min="13319" max="13319" width="16" style="314" customWidth="1"/>
    <col min="13320" max="13322" width="33" style="314" customWidth="1"/>
    <col min="13323" max="13570" width="33" style="314"/>
    <col min="13571" max="13571" width="9.28515625" style="314" customWidth="1"/>
    <col min="13572" max="13572" width="33" style="314" customWidth="1"/>
    <col min="13573" max="13573" width="15" style="314" bestFit="1" customWidth="1"/>
    <col min="13574" max="13574" width="15.28515625" style="314" customWidth="1"/>
    <col min="13575" max="13575" width="16" style="314" customWidth="1"/>
    <col min="13576" max="13578" width="33" style="314" customWidth="1"/>
    <col min="13579" max="13826" width="33" style="314"/>
    <col min="13827" max="13827" width="9.28515625" style="314" customWidth="1"/>
    <col min="13828" max="13828" width="33" style="314" customWidth="1"/>
    <col min="13829" max="13829" width="15" style="314" bestFit="1" customWidth="1"/>
    <col min="13830" max="13830" width="15.28515625" style="314" customWidth="1"/>
    <col min="13831" max="13831" width="16" style="314" customWidth="1"/>
    <col min="13832" max="13834" width="33" style="314" customWidth="1"/>
    <col min="13835" max="14082" width="33" style="314"/>
    <col min="14083" max="14083" width="9.28515625" style="314" customWidth="1"/>
    <col min="14084" max="14084" width="33" style="314" customWidth="1"/>
    <col min="14085" max="14085" width="15" style="314" bestFit="1" customWidth="1"/>
    <col min="14086" max="14086" width="15.28515625" style="314" customWidth="1"/>
    <col min="14087" max="14087" width="16" style="314" customWidth="1"/>
    <col min="14088" max="14090" width="33" style="314" customWidth="1"/>
    <col min="14091" max="14338" width="33" style="314"/>
    <col min="14339" max="14339" width="9.28515625" style="314" customWidth="1"/>
    <col min="14340" max="14340" width="33" style="314" customWidth="1"/>
    <col min="14341" max="14341" width="15" style="314" bestFit="1" customWidth="1"/>
    <col min="14342" max="14342" width="15.28515625" style="314" customWidth="1"/>
    <col min="14343" max="14343" width="16" style="314" customWidth="1"/>
    <col min="14344" max="14346" width="33" style="314" customWidth="1"/>
    <col min="14347" max="14594" width="33" style="314"/>
    <col min="14595" max="14595" width="9.28515625" style="314" customWidth="1"/>
    <col min="14596" max="14596" width="33" style="314" customWidth="1"/>
    <col min="14597" max="14597" width="15" style="314" bestFit="1" customWidth="1"/>
    <col min="14598" max="14598" width="15.28515625" style="314" customWidth="1"/>
    <col min="14599" max="14599" width="16" style="314" customWidth="1"/>
    <col min="14600" max="14602" width="33" style="314" customWidth="1"/>
    <col min="14603" max="14850" width="33" style="314"/>
    <col min="14851" max="14851" width="9.28515625" style="314" customWidth="1"/>
    <col min="14852" max="14852" width="33" style="314" customWidth="1"/>
    <col min="14853" max="14853" width="15" style="314" bestFit="1" customWidth="1"/>
    <col min="14854" max="14854" width="15.28515625" style="314" customWidth="1"/>
    <col min="14855" max="14855" width="16" style="314" customWidth="1"/>
    <col min="14856" max="14858" width="33" style="314" customWidth="1"/>
    <col min="14859" max="15106" width="33" style="314"/>
    <col min="15107" max="15107" width="9.28515625" style="314" customWidth="1"/>
    <col min="15108" max="15108" width="33" style="314" customWidth="1"/>
    <col min="15109" max="15109" width="15" style="314" bestFit="1" customWidth="1"/>
    <col min="15110" max="15110" width="15.28515625" style="314" customWidth="1"/>
    <col min="15111" max="15111" width="16" style="314" customWidth="1"/>
    <col min="15112" max="15114" width="33" style="314" customWidth="1"/>
    <col min="15115" max="15362" width="33" style="314"/>
    <col min="15363" max="15363" width="9.28515625" style="314" customWidth="1"/>
    <col min="15364" max="15364" width="33" style="314" customWidth="1"/>
    <col min="15365" max="15365" width="15" style="314" bestFit="1" customWidth="1"/>
    <col min="15366" max="15366" width="15.28515625" style="314" customWidth="1"/>
    <col min="15367" max="15367" width="16" style="314" customWidth="1"/>
    <col min="15368" max="15370" width="33" style="314" customWidth="1"/>
    <col min="15371" max="15618" width="33" style="314"/>
    <col min="15619" max="15619" width="9.28515625" style="314" customWidth="1"/>
    <col min="15620" max="15620" width="33" style="314" customWidth="1"/>
    <col min="15621" max="15621" width="15" style="314" bestFit="1" customWidth="1"/>
    <col min="15622" max="15622" width="15.28515625" style="314" customWidth="1"/>
    <col min="15623" max="15623" width="16" style="314" customWidth="1"/>
    <col min="15624" max="15626" width="33" style="314" customWidth="1"/>
    <col min="15627" max="15874" width="33" style="314"/>
    <col min="15875" max="15875" width="9.28515625" style="314" customWidth="1"/>
    <col min="15876" max="15876" width="33" style="314" customWidth="1"/>
    <col min="15877" max="15877" width="15" style="314" bestFit="1" customWidth="1"/>
    <col min="15878" max="15878" width="15.28515625" style="314" customWidth="1"/>
    <col min="15879" max="15879" width="16" style="314" customWidth="1"/>
    <col min="15880" max="15882" width="33" style="314" customWidth="1"/>
    <col min="15883" max="16130" width="33" style="314"/>
    <col min="16131" max="16131" width="9.28515625" style="314" customWidth="1"/>
    <col min="16132" max="16132" width="33" style="314" customWidth="1"/>
    <col min="16133" max="16133" width="15" style="314" bestFit="1" customWidth="1"/>
    <col min="16134" max="16134" width="15.28515625" style="314" customWidth="1"/>
    <col min="16135" max="16135" width="16" style="314" customWidth="1"/>
    <col min="16136" max="16138" width="33" style="314" customWidth="1"/>
    <col min="16139" max="16384" width="33" style="314"/>
  </cols>
  <sheetData>
    <row r="1" spans="1:21" x14ac:dyDescent="0.2">
      <c r="A1" s="477" t="s">
        <v>431</v>
      </c>
      <c r="B1" s="477"/>
      <c r="C1" s="477"/>
      <c r="D1" s="477"/>
      <c r="E1" s="477"/>
      <c r="F1" s="477"/>
      <c r="G1" s="477"/>
    </row>
    <row r="2" spans="1:21" x14ac:dyDescent="0.2">
      <c r="A2" s="347"/>
      <c r="B2" s="348"/>
      <c r="C2" s="349"/>
      <c r="D2" s="349"/>
      <c r="E2" s="349"/>
      <c r="F2" s="349"/>
      <c r="G2" s="350"/>
    </row>
    <row r="3" spans="1:21" s="312" customFormat="1" ht="25.5" x14ac:dyDescent="0.2">
      <c r="A3" s="478" t="s">
        <v>425</v>
      </c>
      <c r="B3" s="479"/>
      <c r="C3" s="361" t="s">
        <v>395</v>
      </c>
      <c r="D3" s="361" t="s">
        <v>423</v>
      </c>
      <c r="E3" s="361" t="s">
        <v>396</v>
      </c>
      <c r="F3" s="365" t="s">
        <v>423</v>
      </c>
      <c r="G3" s="366" t="s">
        <v>397</v>
      </c>
      <c r="H3" s="367" t="s">
        <v>423</v>
      </c>
      <c r="J3" s="360"/>
    </row>
    <row r="4" spans="1:21" s="355" customFormat="1" ht="15" customHeight="1" x14ac:dyDescent="0.2">
      <c r="A4" s="362"/>
      <c r="B4" s="363" t="s">
        <v>390</v>
      </c>
      <c r="C4" s="364">
        <f>SUM(C5,C8,C10,C12,C19)</f>
        <v>1051600154</v>
      </c>
      <c r="D4" s="368">
        <f>C4/$C$4*100</f>
        <v>100</v>
      </c>
      <c r="E4" s="364">
        <f>SUM(E5,E8,E10,E12,E19)</f>
        <v>963341288</v>
      </c>
      <c r="F4" s="369">
        <f>E4/$E$4*100</f>
        <v>100</v>
      </c>
      <c r="G4" s="364">
        <f>SUM(G5,G8,G10,G12,G19)</f>
        <v>967380573</v>
      </c>
      <c r="H4" s="370">
        <f>G4/$G$4*100</f>
        <v>100</v>
      </c>
      <c r="I4" s="356"/>
      <c r="J4" s="353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1" s="389" customFormat="1" ht="15" customHeight="1" x14ac:dyDescent="0.25">
      <c r="A5" s="381" t="s">
        <v>426</v>
      </c>
      <c r="B5" s="382" t="s">
        <v>400</v>
      </c>
      <c r="C5" s="383">
        <f>SUM(C6:C7)</f>
        <v>858277740</v>
      </c>
      <c r="D5" s="384">
        <f t="shared" ref="D5:D20" si="0">C5/$C$4*100</f>
        <v>81.616357389768893</v>
      </c>
      <c r="E5" s="383">
        <f>SUM(E6:E7)</f>
        <v>848849288</v>
      </c>
      <c r="F5" s="385">
        <f t="shared" ref="F5:F20" si="1">E5/$E$4*100</f>
        <v>88.115115439752643</v>
      </c>
      <c r="G5" s="383">
        <f>SUM(G6:G7)</f>
        <v>849646573</v>
      </c>
      <c r="H5" s="386">
        <f t="shared" ref="H5:H20" si="2">G5/$G$4*100</f>
        <v>87.829608813118071</v>
      </c>
      <c r="I5" s="387"/>
      <c r="J5" s="388"/>
    </row>
    <row r="6" spans="1:21" ht="15" customHeight="1" x14ac:dyDescent="0.2">
      <c r="A6" s="390" t="s">
        <v>399</v>
      </c>
      <c r="B6" s="391" t="s">
        <v>400</v>
      </c>
      <c r="C6" s="392">
        <v>827140740</v>
      </c>
      <c r="D6" s="393">
        <f t="shared" si="0"/>
        <v>78.655441125011478</v>
      </c>
      <c r="E6" s="392">
        <v>829001188</v>
      </c>
      <c r="F6" s="394">
        <f t="shared" si="1"/>
        <v>86.05477605149629</v>
      </c>
      <c r="G6" s="392">
        <v>826966573</v>
      </c>
      <c r="H6" s="395">
        <f t="shared" si="2"/>
        <v>85.485133367465295</v>
      </c>
      <c r="I6" s="299"/>
      <c r="J6" s="357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1" ht="15" customHeight="1" x14ac:dyDescent="0.2">
      <c r="A7" s="390" t="s">
        <v>401</v>
      </c>
      <c r="B7" s="391" t="s">
        <v>402</v>
      </c>
      <c r="C7" s="392">
        <v>31137000</v>
      </c>
      <c r="D7" s="393">
        <f t="shared" si="0"/>
        <v>2.9609162647574125</v>
      </c>
      <c r="E7" s="392">
        <v>19848100</v>
      </c>
      <c r="F7" s="394">
        <f t="shared" si="1"/>
        <v>2.0603393882563452</v>
      </c>
      <c r="G7" s="392">
        <v>22680000</v>
      </c>
      <c r="H7" s="395">
        <f t="shared" si="2"/>
        <v>2.3444754456527628</v>
      </c>
      <c r="I7" s="299"/>
      <c r="J7" s="357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</row>
    <row r="8" spans="1:21" s="358" customFormat="1" ht="15" customHeight="1" x14ac:dyDescent="0.25">
      <c r="A8" s="381" t="s">
        <v>398</v>
      </c>
      <c r="B8" s="382" t="s">
        <v>411</v>
      </c>
      <c r="C8" s="383">
        <f>SUM(C9)</f>
        <v>1693000</v>
      </c>
      <c r="D8" s="384">
        <f t="shared" si="0"/>
        <v>0.16099274934111507</v>
      </c>
      <c r="E8" s="383">
        <f>SUM(E9)</f>
        <v>1600000</v>
      </c>
      <c r="F8" s="385">
        <f t="shared" si="1"/>
        <v>0.16608859393141676</v>
      </c>
      <c r="G8" s="383">
        <f>SUM(G9)</f>
        <v>1600000</v>
      </c>
      <c r="H8" s="386">
        <f t="shared" si="2"/>
        <v>0.16539509316774342</v>
      </c>
      <c r="I8" s="305"/>
      <c r="J8" s="396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</row>
    <row r="9" spans="1:21" ht="15" customHeight="1" x14ac:dyDescent="0.2">
      <c r="A9" s="390" t="s">
        <v>331</v>
      </c>
      <c r="B9" s="391" t="s">
        <v>411</v>
      </c>
      <c r="C9" s="392">
        <v>1693000</v>
      </c>
      <c r="D9" s="393">
        <f t="shared" si="0"/>
        <v>0.16099274934111507</v>
      </c>
      <c r="E9" s="392">
        <v>1600000</v>
      </c>
      <c r="F9" s="394">
        <f t="shared" si="1"/>
        <v>0.16608859393141676</v>
      </c>
      <c r="G9" s="392">
        <v>1600000</v>
      </c>
      <c r="H9" s="395">
        <f t="shared" si="2"/>
        <v>0.16539509316774342</v>
      </c>
      <c r="I9" s="299"/>
      <c r="J9" s="357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</row>
    <row r="10" spans="1:21" ht="15" customHeight="1" x14ac:dyDescent="0.2">
      <c r="A10" s="381" t="s">
        <v>420</v>
      </c>
      <c r="B10" s="382" t="s">
        <v>427</v>
      </c>
      <c r="C10" s="383">
        <f>SUM(C11)</f>
        <v>45605000</v>
      </c>
      <c r="D10" s="384">
        <f t="shared" si="0"/>
        <v>4.3367243554055239</v>
      </c>
      <c r="E10" s="383">
        <f>SUM(E11)</f>
        <v>43745000</v>
      </c>
      <c r="F10" s="385">
        <f t="shared" si="1"/>
        <v>4.5409659634561415</v>
      </c>
      <c r="G10" s="383">
        <f>SUM(G11)</f>
        <v>43745000</v>
      </c>
      <c r="H10" s="386">
        <f t="shared" si="2"/>
        <v>4.5220052191393343</v>
      </c>
      <c r="I10" s="298"/>
      <c r="J10" s="352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</row>
    <row r="11" spans="1:21" ht="15" customHeight="1" x14ac:dyDescent="0.2">
      <c r="A11" s="390" t="s">
        <v>412</v>
      </c>
      <c r="B11" s="391" t="s">
        <v>413</v>
      </c>
      <c r="C11" s="392">
        <v>45605000</v>
      </c>
      <c r="D11" s="393">
        <f t="shared" si="0"/>
        <v>4.3367243554055239</v>
      </c>
      <c r="E11" s="392">
        <v>43745000</v>
      </c>
      <c r="F11" s="394">
        <f t="shared" si="1"/>
        <v>4.5409659634561415</v>
      </c>
      <c r="G11" s="392">
        <v>43745000</v>
      </c>
      <c r="H11" s="395">
        <f t="shared" si="2"/>
        <v>4.5220052191393343</v>
      </c>
      <c r="I11" s="299"/>
      <c r="J11" s="357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</row>
    <row r="12" spans="1:21" ht="15" customHeight="1" x14ac:dyDescent="0.2">
      <c r="A12" s="381" t="s">
        <v>428</v>
      </c>
      <c r="B12" s="382" t="s">
        <v>429</v>
      </c>
      <c r="C12" s="383">
        <f>SUM(C13:C18)</f>
        <v>145950414</v>
      </c>
      <c r="D12" s="384">
        <f t="shared" si="0"/>
        <v>13.878888610356746</v>
      </c>
      <c r="E12" s="383">
        <f>SUM(E13:E18)</f>
        <v>69073000</v>
      </c>
      <c r="F12" s="385">
        <f t="shared" si="1"/>
        <v>7.170148405390468</v>
      </c>
      <c r="G12" s="383">
        <f>SUM(G13:G18)</f>
        <v>72315000</v>
      </c>
      <c r="H12" s="386">
        <f t="shared" si="2"/>
        <v>7.4753413515158531</v>
      </c>
      <c r="I12" s="298"/>
      <c r="J12" s="352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</row>
    <row r="13" spans="1:21" ht="15" customHeight="1" x14ac:dyDescent="0.2">
      <c r="A13" s="390" t="s">
        <v>403</v>
      </c>
      <c r="B13" s="391" t="s">
        <v>404</v>
      </c>
      <c r="C13" s="392">
        <v>3067000</v>
      </c>
      <c r="D13" s="393">
        <f t="shared" si="0"/>
        <v>0.29165077509108089</v>
      </c>
      <c r="E13" s="392">
        <v>2264000</v>
      </c>
      <c r="F13" s="394">
        <f t="shared" si="1"/>
        <v>0.2350153604129547</v>
      </c>
      <c r="G13" s="392">
        <v>1726000</v>
      </c>
      <c r="H13" s="395">
        <f t="shared" si="2"/>
        <v>0.17841995675470318</v>
      </c>
      <c r="I13" s="299"/>
      <c r="J13" s="357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</row>
    <row r="14" spans="1:21" ht="15" customHeight="1" x14ac:dyDescent="0.2">
      <c r="A14" s="390" t="s">
        <v>405</v>
      </c>
      <c r="B14" s="391" t="s">
        <v>406</v>
      </c>
      <c r="C14" s="392">
        <v>129000</v>
      </c>
      <c r="D14" s="393">
        <f t="shared" si="0"/>
        <v>1.2267019884822115E-2</v>
      </c>
      <c r="E14" s="392">
        <v>129000</v>
      </c>
      <c r="F14" s="394">
        <f t="shared" si="1"/>
        <v>1.3390892885720478E-2</v>
      </c>
      <c r="G14" s="392">
        <v>129000</v>
      </c>
      <c r="H14" s="395">
        <f t="shared" si="2"/>
        <v>1.3334979386649314E-2</v>
      </c>
      <c r="I14" s="299"/>
      <c r="J14" s="357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ht="15" customHeight="1" x14ac:dyDescent="0.2">
      <c r="A15" s="390" t="s">
        <v>414</v>
      </c>
      <c r="B15" s="391" t="s">
        <v>415</v>
      </c>
      <c r="C15" s="392">
        <v>5000</v>
      </c>
      <c r="D15" s="393">
        <f t="shared" si="0"/>
        <v>4.754658870086092E-4</v>
      </c>
      <c r="E15" s="392">
        <v>4000</v>
      </c>
      <c r="F15" s="394">
        <f t="shared" si="1"/>
        <v>4.1522148482854191E-4</v>
      </c>
      <c r="G15" s="392"/>
      <c r="H15" s="395">
        <f t="shared" si="2"/>
        <v>0</v>
      </c>
      <c r="I15" s="299"/>
      <c r="J15" s="357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</row>
    <row r="16" spans="1:21" ht="15" customHeight="1" x14ac:dyDescent="0.2">
      <c r="A16" s="390" t="s">
        <v>407</v>
      </c>
      <c r="B16" s="391" t="s">
        <v>408</v>
      </c>
      <c r="C16" s="392">
        <v>47662000</v>
      </c>
      <c r="D16" s="393">
        <f t="shared" si="0"/>
        <v>4.5323310213208661</v>
      </c>
      <c r="E16" s="392">
        <v>17090000</v>
      </c>
      <c r="F16" s="394">
        <f t="shared" si="1"/>
        <v>1.7740337939299453</v>
      </c>
      <c r="G16" s="392">
        <v>14879000</v>
      </c>
      <c r="H16" s="395">
        <f t="shared" si="2"/>
        <v>1.5380709945267839</v>
      </c>
      <c r="I16" s="299"/>
      <c r="J16" s="357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</row>
    <row r="17" spans="1:21" ht="15" customHeight="1" x14ac:dyDescent="0.2">
      <c r="A17" s="390" t="s">
        <v>409</v>
      </c>
      <c r="B17" s="391" t="s">
        <v>410</v>
      </c>
      <c r="C17" s="392">
        <v>87614414</v>
      </c>
      <c r="D17" s="393">
        <f t="shared" si="0"/>
        <v>8.331533013449901</v>
      </c>
      <c r="E17" s="392">
        <v>46773000</v>
      </c>
      <c r="F17" s="394">
        <f t="shared" si="1"/>
        <v>4.8552886274713467</v>
      </c>
      <c r="G17" s="392">
        <v>55496000</v>
      </c>
      <c r="H17" s="395">
        <f t="shared" si="2"/>
        <v>5.7367288065231801</v>
      </c>
      <c r="I17" s="299"/>
      <c r="J17" s="357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</row>
    <row r="18" spans="1:21" ht="15" customHeight="1" x14ac:dyDescent="0.2">
      <c r="A18" s="390" t="s">
        <v>416</v>
      </c>
      <c r="B18" s="391" t="s">
        <v>417</v>
      </c>
      <c r="C18" s="392">
        <v>7473000</v>
      </c>
      <c r="D18" s="393">
        <f t="shared" si="0"/>
        <v>0.71063131472306729</v>
      </c>
      <c r="E18" s="392">
        <v>2813000</v>
      </c>
      <c r="F18" s="394">
        <f t="shared" si="1"/>
        <v>0.29200450920567206</v>
      </c>
      <c r="G18" s="392">
        <v>85000</v>
      </c>
      <c r="H18" s="395">
        <f t="shared" si="2"/>
        <v>8.7866143245363681E-3</v>
      </c>
      <c r="I18" s="299"/>
      <c r="J18" s="357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</row>
    <row r="19" spans="1:21" ht="15" customHeight="1" x14ac:dyDescent="0.2">
      <c r="A19" s="381" t="s">
        <v>430</v>
      </c>
      <c r="B19" s="382" t="s">
        <v>419</v>
      </c>
      <c r="C19" s="383">
        <f>SUM(C20)</f>
        <v>74000</v>
      </c>
      <c r="D19" s="384">
        <f t="shared" si="0"/>
        <v>7.0368951277274159E-3</v>
      </c>
      <c r="E19" s="383">
        <f>SUM(E20)</f>
        <v>74000</v>
      </c>
      <c r="F19" s="385">
        <f t="shared" si="1"/>
        <v>7.6815974693280244E-3</v>
      </c>
      <c r="G19" s="383">
        <f>SUM(G20)</f>
        <v>74000</v>
      </c>
      <c r="H19" s="386">
        <f t="shared" si="2"/>
        <v>7.6495230590081327E-3</v>
      </c>
      <c r="I19" s="298"/>
      <c r="J19" s="352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</row>
    <row r="20" spans="1:21" ht="15" customHeight="1" x14ac:dyDescent="0.2">
      <c r="A20" s="398" t="s">
        <v>418</v>
      </c>
      <c r="B20" s="399" t="s">
        <v>419</v>
      </c>
      <c r="C20" s="400">
        <v>74000</v>
      </c>
      <c r="D20" s="401">
        <f t="shared" si="0"/>
        <v>7.0368951277274159E-3</v>
      </c>
      <c r="E20" s="400">
        <v>74000</v>
      </c>
      <c r="F20" s="402">
        <f t="shared" si="1"/>
        <v>7.6815974693280244E-3</v>
      </c>
      <c r="G20" s="400">
        <v>74000</v>
      </c>
      <c r="H20" s="403">
        <f t="shared" si="2"/>
        <v>7.6495230590081327E-3</v>
      </c>
      <c r="I20" s="299"/>
      <c r="J20" s="357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</row>
  </sheetData>
  <mergeCells count="2">
    <mergeCell ref="A1:G1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4"/>
    </sheetView>
  </sheetViews>
  <sheetFormatPr defaultRowHeight="15.75" x14ac:dyDescent="0.25"/>
  <cols>
    <col min="1" max="1" width="16" style="292" customWidth="1"/>
    <col min="2" max="2" width="31.5703125" style="292" customWidth="1"/>
    <col min="3" max="3" width="32.5703125" style="292" customWidth="1"/>
    <col min="4" max="16384" width="9.140625" style="292"/>
  </cols>
  <sheetData>
    <row r="1" spans="1:3" x14ac:dyDescent="0.25">
      <c r="C1" s="380" t="s">
        <v>436</v>
      </c>
    </row>
    <row r="2" spans="1:3" x14ac:dyDescent="0.25">
      <c r="A2" s="377"/>
      <c r="B2" s="378" t="s">
        <v>434</v>
      </c>
      <c r="C2" s="379" t="s">
        <v>435</v>
      </c>
    </row>
    <row r="3" spans="1:3" x14ac:dyDescent="0.25">
      <c r="A3" s="372" t="s">
        <v>432</v>
      </c>
      <c r="B3" s="371">
        <v>582725575</v>
      </c>
      <c r="C3" s="373">
        <v>561343816</v>
      </c>
    </row>
    <row r="4" spans="1:3" x14ac:dyDescent="0.25">
      <c r="A4" s="374" t="s">
        <v>433</v>
      </c>
      <c r="B4" s="375">
        <v>38879374</v>
      </c>
      <c r="C4" s="376">
        <v>24360804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06CC6FA244DC4C8AE273942C7DDB94" ma:contentTypeVersion="0" ma:contentTypeDescription="Create a new document." ma:contentTypeScope="" ma:versionID="c7c19043274e3321e20aa0be9f951a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D3B4C-C15F-47CA-BBB5-D36D1A15C1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064CD5-FD77-4CA2-ACAB-50BABB916D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5D00DA-FEF9-427C-8947-1ED3B4846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Izvor 11 i 12</vt:lpstr>
      <vt:lpstr>ostali izvori</vt:lpstr>
      <vt:lpstr>Rekapitulacija u eur</vt:lpstr>
      <vt:lpstr>Rekapitulacija u kn</vt:lpstr>
      <vt:lpstr>RASHODI</vt:lpstr>
      <vt:lpstr>rashodi po izvorima</vt:lpstr>
      <vt:lpstr>OBVEZE</vt:lpstr>
      <vt:lpstr>'Izvor 11 i 12'!Ispis_naslova</vt:lpstr>
      <vt:lpstr>'ostali izvori'!Ispis_naslova</vt:lpstr>
      <vt:lpstr>'Izvor 11 i 12'!Podrucje_ispisa</vt:lpstr>
      <vt:lpstr>'ostali izvori'!Podrucje_ispisa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Maleković Iva</dc:creator>
  <cp:lastModifiedBy>Zanoški Martina</cp:lastModifiedBy>
  <cp:lastPrinted>2022-12-05T13:05:01Z</cp:lastPrinted>
  <dcterms:created xsi:type="dcterms:W3CDTF">2017-06-14T07:23:35Z</dcterms:created>
  <dcterms:modified xsi:type="dcterms:W3CDTF">2022-12-05T13:05:11Z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0x010100BE06CC6FA244DC4C8AE273942C7DDB94</vt:lpwstr>
  </property>
</Properties>
</file>